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ΣΠΟΥΔΑΣΤΕΣ" sheetId="26" r:id="rId1"/>
    <sheet name="1" sheetId="12" r:id="rId2"/>
    <sheet name="2" sheetId="13" r:id="rId3"/>
    <sheet name="3" sheetId="14" r:id="rId4"/>
    <sheet name="4" sheetId="2" r:id="rId5"/>
    <sheet name="5" sheetId="15" r:id="rId6"/>
    <sheet name="6" sheetId="16" r:id="rId7"/>
    <sheet name="7" sheetId="17" r:id="rId8"/>
    <sheet name="8" sheetId="18" r:id="rId9"/>
    <sheet name="9" sheetId="19" r:id="rId10"/>
    <sheet name="10" sheetId="20" r:id="rId11"/>
    <sheet name="11" sheetId="21" r:id="rId12"/>
    <sheet name="12" sheetId="22" r:id="rId13"/>
    <sheet name="13" sheetId="23" r:id="rId14"/>
    <sheet name="14" sheetId="24" r:id="rId15"/>
    <sheet name="15" sheetId="25" r:id="rId16"/>
  </sheets>
  <calcPr calcId="145621"/>
</workbook>
</file>

<file path=xl/calcChain.xml><?xml version="1.0" encoding="utf-8"?>
<calcChain xmlns="http://schemas.openxmlformats.org/spreadsheetml/2006/main">
  <c r="D16" i="25" l="1"/>
  <c r="Y30" i="23" l="1"/>
  <c r="X30" i="23"/>
  <c r="W30" i="23"/>
  <c r="V30" i="23"/>
  <c r="U30" i="23"/>
  <c r="T30" i="23"/>
  <c r="S30" i="23"/>
  <c r="R30" i="23"/>
  <c r="Q30" i="23"/>
  <c r="P30" i="23"/>
  <c r="O30" i="23"/>
  <c r="N30" i="23"/>
  <c r="M30" i="23"/>
  <c r="L30" i="23"/>
  <c r="K30" i="23"/>
  <c r="J30" i="23"/>
  <c r="I30" i="23"/>
  <c r="H30" i="23"/>
  <c r="G30" i="23"/>
  <c r="F30" i="23"/>
  <c r="E30" i="23"/>
  <c r="D30" i="23"/>
  <c r="C30" i="23"/>
  <c r="B30" i="23"/>
  <c r="Y14" i="23"/>
  <c r="X14" i="23"/>
  <c r="W14" i="23"/>
  <c r="V14" i="23"/>
  <c r="U14" i="23"/>
  <c r="T14" i="23"/>
  <c r="S14" i="23"/>
  <c r="R14" i="23"/>
  <c r="Q14" i="23"/>
  <c r="P14" i="23"/>
  <c r="O14" i="23"/>
  <c r="N14" i="23"/>
  <c r="M14" i="23"/>
  <c r="L14" i="23"/>
  <c r="K14" i="23"/>
  <c r="J14" i="23"/>
  <c r="I14" i="23"/>
  <c r="H14" i="23"/>
  <c r="G14" i="23"/>
  <c r="F14" i="23"/>
  <c r="E14" i="23"/>
  <c r="D14" i="23"/>
  <c r="C14" i="23"/>
  <c r="B14" i="23"/>
  <c r="D120" i="22"/>
  <c r="D121" i="22" s="1"/>
  <c r="D122" i="22" s="1"/>
  <c r="C120" i="22"/>
  <c r="C121" i="22" s="1"/>
  <c r="D119" i="22"/>
  <c r="C119" i="22"/>
  <c r="I114" i="22"/>
  <c r="C114" i="22"/>
  <c r="C115" i="22" s="1"/>
  <c r="C116" i="22" s="1"/>
  <c r="B114" i="22"/>
  <c r="F114" i="22" s="1"/>
  <c r="I113" i="22"/>
  <c r="E113" i="22"/>
  <c r="D113" i="22"/>
  <c r="D114" i="22" s="1"/>
  <c r="D115" i="22" s="1"/>
  <c r="D116" i="22" s="1"/>
  <c r="D117" i="22" s="1"/>
  <c r="C113" i="22"/>
  <c r="B113" i="22"/>
  <c r="F113" i="22" s="1"/>
  <c r="I112" i="22"/>
  <c r="F112" i="22"/>
  <c r="E112" i="22"/>
  <c r="D106" i="22"/>
  <c r="D107" i="22" s="1"/>
  <c r="D108" i="22" s="1"/>
  <c r="D109" i="22" s="1"/>
  <c r="C106" i="22"/>
  <c r="C107" i="22" s="1"/>
  <c r="C108" i="22" s="1"/>
  <c r="C109" i="22" s="1"/>
  <c r="D105" i="22"/>
  <c r="C105" i="22"/>
  <c r="B105" i="22"/>
  <c r="E105" i="22" s="1"/>
  <c r="I104" i="22"/>
  <c r="F104" i="22"/>
  <c r="E104" i="22"/>
  <c r="C101" i="22"/>
  <c r="C102" i="22" s="1"/>
  <c r="C103" i="22" s="1"/>
  <c r="D100" i="22"/>
  <c r="D101" i="22" s="1"/>
  <c r="D102" i="22" s="1"/>
  <c r="D103" i="22" s="1"/>
  <c r="I99" i="22"/>
  <c r="D99" i="22"/>
  <c r="C99" i="22"/>
  <c r="C100" i="22" s="1"/>
  <c r="B99" i="22"/>
  <c r="F99" i="22" s="1"/>
  <c r="I98" i="22"/>
  <c r="F98" i="22"/>
  <c r="E98" i="22"/>
  <c r="F95" i="22"/>
  <c r="F89" i="22"/>
  <c r="F87" i="22"/>
  <c r="C86" i="22"/>
  <c r="C87" i="22" s="1"/>
  <c r="C88" i="22" s="1"/>
  <c r="C89" i="22" s="1"/>
  <c r="C90" i="22" s="1"/>
  <c r="C91" i="22" s="1"/>
  <c r="C92" i="22" s="1"/>
  <c r="C93" i="22" s="1"/>
  <c r="C94" i="22" s="1"/>
  <c r="C95" i="22" s="1"/>
  <c r="D85" i="22"/>
  <c r="D86" i="22" s="1"/>
  <c r="D87" i="22" s="1"/>
  <c r="D88" i="22" s="1"/>
  <c r="D89" i="22" s="1"/>
  <c r="D90" i="22" s="1"/>
  <c r="D91" i="22" s="1"/>
  <c r="D92" i="22" s="1"/>
  <c r="D93" i="22" s="1"/>
  <c r="D94" i="22" s="1"/>
  <c r="D95" i="22" s="1"/>
  <c r="C85" i="22"/>
  <c r="B85" i="22"/>
  <c r="B86" i="22" s="1"/>
  <c r="B87" i="22" s="1"/>
  <c r="B88" i="22" s="1"/>
  <c r="B89" i="22" s="1"/>
  <c r="B90" i="22" s="1"/>
  <c r="B91" i="22" s="1"/>
  <c r="B92" i="22" s="1"/>
  <c r="B93" i="22" s="1"/>
  <c r="B94" i="22" s="1"/>
  <c r="B95" i="22" s="1"/>
  <c r="F81" i="22"/>
  <c r="F75" i="22"/>
  <c r="F73" i="22"/>
  <c r="C72" i="22"/>
  <c r="C73" i="22" s="1"/>
  <c r="C74" i="22" s="1"/>
  <c r="C75" i="22" s="1"/>
  <c r="C76" i="22" s="1"/>
  <c r="C77" i="22" s="1"/>
  <c r="C78" i="22" s="1"/>
  <c r="C79" i="22" s="1"/>
  <c r="C80" i="22" s="1"/>
  <c r="C81" i="22" s="1"/>
  <c r="B72" i="22"/>
  <c r="B73" i="22" s="1"/>
  <c r="B74" i="22" s="1"/>
  <c r="B75" i="22" s="1"/>
  <c r="B76" i="22" s="1"/>
  <c r="B77" i="22" s="1"/>
  <c r="B78" i="22" s="1"/>
  <c r="B79" i="22" s="1"/>
  <c r="B80" i="22" s="1"/>
  <c r="B81" i="22" s="1"/>
  <c r="D71" i="22"/>
  <c r="D72" i="22" s="1"/>
  <c r="D73" i="22" s="1"/>
  <c r="D74" i="22" s="1"/>
  <c r="D75" i="22" s="1"/>
  <c r="D76" i="22" s="1"/>
  <c r="D77" i="22" s="1"/>
  <c r="D78" i="22" s="1"/>
  <c r="D79" i="22" s="1"/>
  <c r="D80" i="22" s="1"/>
  <c r="D81" i="22" s="1"/>
  <c r="C71" i="22"/>
  <c r="B71" i="22"/>
  <c r="I65" i="22"/>
  <c r="I64" i="22"/>
  <c r="F64" i="22"/>
  <c r="E64" i="22"/>
  <c r="I63" i="22"/>
  <c r="F63" i="22"/>
  <c r="E63" i="22"/>
  <c r="D63" i="22"/>
  <c r="D64" i="22" s="1"/>
  <c r="I62" i="22"/>
  <c r="F62" i="22"/>
  <c r="E62" i="22"/>
  <c r="D62" i="22"/>
  <c r="D61" i="22"/>
  <c r="C61" i="22"/>
  <c r="C62" i="22" s="1"/>
  <c r="C63" i="22" s="1"/>
  <c r="B61" i="22"/>
  <c r="E61" i="22" s="1"/>
  <c r="I60" i="22"/>
  <c r="I59" i="22"/>
  <c r="F59" i="22"/>
  <c r="E59" i="22"/>
  <c r="I58" i="22"/>
  <c r="F58" i="22"/>
  <c r="E58" i="22"/>
  <c r="I57" i="22"/>
  <c r="F57" i="22"/>
  <c r="E57" i="22"/>
  <c r="C57" i="22"/>
  <c r="C58" i="22" s="1"/>
  <c r="D56" i="22"/>
  <c r="D57" i="22" s="1"/>
  <c r="D58" i="22" s="1"/>
  <c r="D59" i="22" s="1"/>
  <c r="C56" i="22"/>
  <c r="D55" i="22"/>
  <c r="C55" i="22"/>
  <c r="B55" i="22"/>
  <c r="E55" i="22" s="1"/>
  <c r="I54" i="22"/>
  <c r="F54" i="22"/>
  <c r="E54" i="22"/>
  <c r="D50" i="22"/>
  <c r="D51" i="22" s="1"/>
  <c r="C49" i="22"/>
  <c r="C50" i="22" s="1"/>
  <c r="C51" i="22" s="1"/>
  <c r="D48" i="22"/>
  <c r="D49" i="22" s="1"/>
  <c r="D47" i="22"/>
  <c r="C47" i="22"/>
  <c r="C48" i="22" s="1"/>
  <c r="B47" i="22"/>
  <c r="F47" i="22" s="1"/>
  <c r="I46" i="22"/>
  <c r="F46" i="22"/>
  <c r="E46" i="22"/>
  <c r="C43" i="22"/>
  <c r="C44" i="22" s="1"/>
  <c r="C45" i="22" s="1"/>
  <c r="F42" i="22"/>
  <c r="B42" i="22"/>
  <c r="I41" i="22"/>
  <c r="D41" i="22"/>
  <c r="D42" i="22" s="1"/>
  <c r="D43" i="22" s="1"/>
  <c r="D44" i="22" s="1"/>
  <c r="D45" i="22" s="1"/>
  <c r="C41" i="22"/>
  <c r="C42" i="22" s="1"/>
  <c r="B41" i="22"/>
  <c r="F41" i="22" s="1"/>
  <c r="I40" i="22"/>
  <c r="F40" i="22"/>
  <c r="E40" i="22"/>
  <c r="F37" i="22"/>
  <c r="F31" i="22"/>
  <c r="F29" i="22"/>
  <c r="D29" i="22"/>
  <c r="D30" i="22" s="1"/>
  <c r="D31" i="22" s="1"/>
  <c r="D32" i="22" s="1"/>
  <c r="D33" i="22" s="1"/>
  <c r="D34" i="22" s="1"/>
  <c r="D35" i="22" s="1"/>
  <c r="D36" i="22" s="1"/>
  <c r="D37" i="22" s="1"/>
  <c r="D28" i="22"/>
  <c r="D27" i="22"/>
  <c r="C27" i="22"/>
  <c r="C28" i="22" s="1"/>
  <c r="C29" i="22" s="1"/>
  <c r="C30" i="22" s="1"/>
  <c r="C31" i="22" s="1"/>
  <c r="C32" i="22" s="1"/>
  <c r="C33" i="22" s="1"/>
  <c r="C34" i="22" s="1"/>
  <c r="C35" i="22" s="1"/>
  <c r="C36" i="22" s="1"/>
  <c r="C37" i="22" s="1"/>
  <c r="B27" i="22"/>
  <c r="B28" i="22" s="1"/>
  <c r="B29" i="22" s="1"/>
  <c r="B30" i="22" s="1"/>
  <c r="B31" i="22" s="1"/>
  <c r="B32" i="22" s="1"/>
  <c r="B33" i="22" s="1"/>
  <c r="B34" i="22" s="1"/>
  <c r="B35" i="22" s="1"/>
  <c r="B36" i="22" s="1"/>
  <c r="B37" i="22" s="1"/>
  <c r="F23" i="22"/>
  <c r="F17" i="22"/>
  <c r="F15" i="22"/>
  <c r="D15" i="22"/>
  <c r="D16" i="22" s="1"/>
  <c r="D17" i="22" s="1"/>
  <c r="D18" i="22" s="1"/>
  <c r="D19" i="22" s="1"/>
  <c r="D20" i="22" s="1"/>
  <c r="D21" i="22" s="1"/>
  <c r="D22" i="22" s="1"/>
  <c r="D23" i="22" s="1"/>
  <c r="D14" i="22"/>
  <c r="D13" i="22"/>
  <c r="C13" i="22"/>
  <c r="C14" i="22" s="1"/>
  <c r="C15" i="22" s="1"/>
  <c r="C16" i="22" s="1"/>
  <c r="C17" i="22" s="1"/>
  <c r="C18" i="22" s="1"/>
  <c r="C19" i="22" s="1"/>
  <c r="C20" i="22" s="1"/>
  <c r="C21" i="22" s="1"/>
  <c r="C22" i="22" s="1"/>
  <c r="C23" i="22" s="1"/>
  <c r="B13" i="22"/>
  <c r="B14" i="22" s="1"/>
  <c r="B15" i="22" s="1"/>
  <c r="B16" i="22" s="1"/>
  <c r="B17" i="22" s="1"/>
  <c r="B18" i="22" s="1"/>
  <c r="B19" i="22" s="1"/>
  <c r="B20" i="22" s="1"/>
  <c r="B21" i="22" s="1"/>
  <c r="B22" i="22" s="1"/>
  <c r="B23" i="22" s="1"/>
  <c r="E81" i="21"/>
  <c r="D81" i="21"/>
  <c r="C81" i="21"/>
  <c r="B81" i="21"/>
  <c r="E80" i="21"/>
  <c r="D80" i="21"/>
  <c r="C80" i="21"/>
  <c r="B80" i="21"/>
  <c r="E79" i="21"/>
  <c r="D79" i="21"/>
  <c r="C79" i="21"/>
  <c r="B79" i="21"/>
  <c r="E78" i="21"/>
  <c r="D78" i="21"/>
  <c r="C78" i="21"/>
  <c r="B78" i="21"/>
  <c r="E77" i="21"/>
  <c r="D77" i="21"/>
  <c r="C77" i="21"/>
  <c r="B77" i="21"/>
  <c r="E76" i="21"/>
  <c r="D76" i="21"/>
  <c r="C76" i="21"/>
  <c r="B76" i="21"/>
  <c r="E75" i="21"/>
  <c r="D75" i="21"/>
  <c r="C75" i="21"/>
  <c r="B75" i="21"/>
  <c r="E74" i="21"/>
  <c r="D74" i="21"/>
  <c r="C74" i="21"/>
  <c r="B74" i="21"/>
  <c r="E73" i="21"/>
  <c r="D73" i="21"/>
  <c r="C73" i="21"/>
  <c r="B73" i="21"/>
  <c r="E72" i="21"/>
  <c r="D72" i="21"/>
  <c r="C72" i="21"/>
  <c r="B72" i="21"/>
  <c r="E70" i="21"/>
  <c r="D70" i="21"/>
  <c r="C70" i="21"/>
  <c r="B70" i="21"/>
  <c r="E55" i="21"/>
  <c r="D55" i="21"/>
  <c r="C55" i="21"/>
  <c r="B55" i="21"/>
  <c r="E54" i="21"/>
  <c r="D54" i="21"/>
  <c r="C54" i="21"/>
  <c r="B54" i="21"/>
  <c r="E53" i="21"/>
  <c r="D53" i="21"/>
  <c r="C53" i="21"/>
  <c r="B53" i="21"/>
  <c r="E52" i="21"/>
  <c r="D52" i="21"/>
  <c r="C52" i="21"/>
  <c r="B52" i="21"/>
  <c r="E51" i="21"/>
  <c r="D51" i="21"/>
  <c r="C51" i="21"/>
  <c r="B51" i="21"/>
  <c r="E50" i="21"/>
  <c r="D50" i="21"/>
  <c r="C50" i="21"/>
  <c r="B50" i="21"/>
  <c r="E49" i="21"/>
  <c r="D49" i="21"/>
  <c r="C49" i="21"/>
  <c r="B49" i="21"/>
  <c r="E48" i="21"/>
  <c r="D48" i="21"/>
  <c r="C48" i="21"/>
  <c r="B48" i="21"/>
  <c r="E47" i="21"/>
  <c r="D47" i="21"/>
  <c r="C47" i="21"/>
  <c r="B47" i="21"/>
  <c r="E46" i="21"/>
  <c r="D46" i="21"/>
  <c r="C46" i="21"/>
  <c r="B46" i="21"/>
  <c r="E44" i="21"/>
  <c r="D44" i="21"/>
  <c r="C44" i="21"/>
  <c r="B44" i="21"/>
  <c r="M22" i="20"/>
  <c r="L22" i="20"/>
  <c r="K22" i="20"/>
  <c r="J22" i="20"/>
  <c r="I22" i="20"/>
  <c r="H22" i="20"/>
  <c r="G22" i="20"/>
  <c r="F22" i="20"/>
  <c r="E22" i="20"/>
  <c r="D22" i="20"/>
  <c r="C22" i="20"/>
  <c r="B22" i="20"/>
  <c r="B43" i="22" l="1"/>
  <c r="I42" i="22"/>
  <c r="E42" i="22"/>
  <c r="F61" i="22"/>
  <c r="I61" i="22"/>
  <c r="E47" i="22"/>
  <c r="B48" i="22"/>
  <c r="I47" i="22"/>
  <c r="B56" i="22"/>
  <c r="I55" i="22"/>
  <c r="F55" i="22"/>
  <c r="F105" i="22"/>
  <c r="E41" i="22"/>
  <c r="B100" i="22"/>
  <c r="I105" i="22"/>
  <c r="B115" i="22"/>
  <c r="E99" i="22"/>
  <c r="B106" i="22"/>
  <c r="E114" i="22"/>
  <c r="E9" i="17"/>
  <c r="D9" i="17"/>
  <c r="C9" i="17"/>
  <c r="B9" i="17"/>
  <c r="F8" i="17"/>
  <c r="F7" i="17"/>
  <c r="F6" i="17"/>
  <c r="F9" i="17" s="1"/>
  <c r="B116" i="22" l="1"/>
  <c r="I115" i="22"/>
  <c r="E115" i="22"/>
  <c r="F115" i="22"/>
  <c r="I48" i="22"/>
  <c r="F48" i="22"/>
  <c r="B49" i="22"/>
  <c r="E48" i="22"/>
  <c r="I106" i="22"/>
  <c r="F106" i="22"/>
  <c r="E106" i="22"/>
  <c r="B107" i="22"/>
  <c r="B101" i="22"/>
  <c r="I100" i="22"/>
  <c r="F100" i="22"/>
  <c r="E100" i="22"/>
  <c r="F56" i="22"/>
  <c r="E56" i="22"/>
  <c r="I56" i="22"/>
  <c r="F43" i="22"/>
  <c r="E43" i="22"/>
  <c r="B44" i="22"/>
  <c r="I43" i="22"/>
  <c r="F9" i="14"/>
  <c r="F10" i="14"/>
  <c r="F11" i="14"/>
  <c r="F8" i="14"/>
  <c r="F101" i="22" l="1"/>
  <c r="E101" i="22"/>
  <c r="B102" i="22"/>
  <c r="I101" i="22"/>
  <c r="F116" i="22"/>
  <c r="E116" i="22"/>
  <c r="I116" i="22"/>
  <c r="B117" i="22"/>
  <c r="E107" i="22"/>
  <c r="B108" i="22"/>
  <c r="F107" i="22"/>
  <c r="I107" i="22"/>
  <c r="E49" i="22"/>
  <c r="B50" i="22"/>
  <c r="I49" i="22"/>
  <c r="F49" i="22"/>
  <c r="B45" i="22"/>
  <c r="I44" i="22"/>
  <c r="E44" i="22"/>
  <c r="F44" i="22"/>
  <c r="E117" i="22" l="1"/>
  <c r="B118" i="22"/>
  <c r="I117" i="22"/>
  <c r="F117" i="22"/>
  <c r="B103" i="22"/>
  <c r="I102" i="22"/>
  <c r="F102" i="22"/>
  <c r="E102" i="22"/>
  <c r="I50" i="22"/>
  <c r="F50" i="22"/>
  <c r="E50" i="22"/>
  <c r="B51" i="22"/>
  <c r="I108" i="22"/>
  <c r="F108" i="22"/>
  <c r="B109" i="22"/>
  <c r="E108" i="22"/>
  <c r="F45" i="22"/>
  <c r="E45" i="22"/>
  <c r="I45" i="22"/>
  <c r="F103" i="22" l="1"/>
  <c r="E103" i="22"/>
  <c r="I103" i="22"/>
  <c r="E51" i="22"/>
  <c r="I51" i="22"/>
  <c r="F51" i="22"/>
  <c r="E109" i="22"/>
  <c r="I109" i="22"/>
  <c r="F109" i="22"/>
  <c r="I118" i="22"/>
  <c r="B119" i="22"/>
  <c r="E119" i="22" l="1"/>
  <c r="B120" i="22"/>
  <c r="F119" i="22"/>
  <c r="I119" i="22"/>
  <c r="I120" i="22" l="1"/>
  <c r="F120" i="22"/>
  <c r="B121" i="22"/>
  <c r="E120" i="22"/>
  <c r="E121" i="22" l="1"/>
  <c r="B122" i="22"/>
  <c r="I121" i="22"/>
  <c r="F121" i="22"/>
  <c r="B123" i="22" l="1"/>
  <c r="I123" i="22" s="1"/>
  <c r="I122" i="22"/>
  <c r="E122" i="22"/>
  <c r="F122" i="22"/>
</calcChain>
</file>

<file path=xl/sharedStrings.xml><?xml version="1.0" encoding="utf-8"?>
<sst xmlns="http://schemas.openxmlformats.org/spreadsheetml/2006/main" count="855" uniqueCount="414">
  <si>
    <t>Rank</t>
  </si>
  <si>
    <t>Group</t>
  </si>
  <si>
    <t>Country</t>
  </si>
  <si>
    <t>Vehicles</t>
  </si>
  <si>
    <t>Toyota</t>
  </si>
  <si>
    <t> Japan</t>
  </si>
  <si>
    <t>10,213,486</t>
  </si>
  <si>
    <t>Volkswagen Group</t>
  </si>
  <si>
    <t> Germany</t>
  </si>
  <si>
    <t>10,126,281</t>
  </si>
  <si>
    <t>Hyundai / Kia</t>
  </si>
  <si>
    <t> South Korea</t>
  </si>
  <si>
    <t>7,889,538</t>
  </si>
  <si>
    <t>General Motors</t>
  </si>
  <si>
    <t> United States</t>
  </si>
  <si>
    <t>7,793,066</t>
  </si>
  <si>
    <t>Ford</t>
  </si>
  <si>
    <t>6,429,485</t>
  </si>
  <si>
    <t>Nissan</t>
  </si>
  <si>
    <t>5,556,241</t>
  </si>
  <si>
    <t>Honda</t>
  </si>
  <si>
    <t>4,999,266</t>
  </si>
  <si>
    <t>Fiat Chrysler</t>
  </si>
  <si>
    <r>
      <t> </t>
    </r>
    <r>
      <rPr>
        <sz val="11"/>
        <color rgb="FF0B0080"/>
        <rFont val="Calibri"/>
        <family val="2"/>
        <scheme val="minor"/>
      </rPr>
      <t>Italy</t>
    </r>
    <r>
      <rPr>
        <sz val="11"/>
        <color rgb="FF222222"/>
        <rFont val="Calibri"/>
        <family val="2"/>
        <scheme val="minor"/>
      </rPr>
      <t> /  </t>
    </r>
    <r>
      <rPr>
        <sz val="11"/>
        <color rgb="FF0B0080"/>
        <rFont val="Calibri"/>
        <family val="2"/>
        <scheme val="minor"/>
      </rPr>
      <t>United States</t>
    </r>
  </si>
  <si>
    <t>4,681,457</t>
  </si>
  <si>
    <t>Renault</t>
  </si>
  <si>
    <t> France</t>
  </si>
  <si>
    <t>3,373,278</t>
  </si>
  <si>
    <t>Groupe PSA</t>
  </si>
  <si>
    <t>3,152,787</t>
  </si>
  <si>
    <t>Suzuki</t>
  </si>
  <si>
    <t>2,945,295</t>
  </si>
  <si>
    <t>SAIC</t>
  </si>
  <si>
    <t> China</t>
  </si>
  <si>
    <t>2,566,793</t>
  </si>
  <si>
    <t>Daimler</t>
  </si>
  <si>
    <t>2,526,450</t>
  </si>
  <si>
    <t>BMW</t>
  </si>
  <si>
    <t>2,359,756</t>
  </si>
  <si>
    <t>Changan</t>
  </si>
  <si>
    <t>1,715,871</t>
  </si>
  <si>
    <t>Mazda</t>
  </si>
  <si>
    <t>1,586,013</t>
  </si>
  <si>
    <t>BAIC</t>
  </si>
  <si>
    <t>1,391,643</t>
  </si>
  <si>
    <t>Dongfeng Motor</t>
  </si>
  <si>
    <t>1,315,490</t>
  </si>
  <si>
    <t>Geely</t>
  </si>
  <si>
    <t>1,266,456</t>
  </si>
  <si>
    <t>Great Wall</t>
  </si>
  <si>
    <t>1,094,360</t>
  </si>
  <si>
    <t>Γ</t>
  </si>
  <si>
    <t>Α</t>
  </si>
  <si>
    <t>ΕΠΙΧΕΙΡΗΣΗ</t>
  </si>
  <si>
    <t>ΑΝΤΙΚΕΙΜΕΝΟ</t>
  </si>
  <si>
    <t>ΠΡΟΙΟΝΤΑ</t>
  </si>
  <si>
    <t>ΕΜΠΟΡΙΟ ΛΕΥΚΩΝ ΗΛΕΚΤΡΙΚΩΝ ΣΥΣΚΕΥΩΝ</t>
  </si>
  <si>
    <t>ΚΟΥΖΙΝΕΣ-ΨΥΓΕΙΑ-ΠΛΥΝΤΗΡΙΑ</t>
  </si>
  <si>
    <t>ΚΑΤΗΓΟΡΙΕΣ ΠΕΛΑΤΩΝ</t>
  </si>
  <si>
    <t>ΑΝΤΙΠΡΟΣΩΠΟΙ-ΠΕΛΑΤΕΣ ΧΟΝΔΡΙΚΗΣ-ΠΕΛΑΤΕΣ ΛΙΑΝΙΚΗΣ</t>
  </si>
  <si>
    <t>ΠΡΟΥΠΟΛΟΓΙΣΜΟΣ 2018</t>
  </si>
  <si>
    <t>ΠΩΛΗΣΕΙΣ ΣΕ ΤΕΜΑΧΙΑ</t>
  </si>
  <si>
    <t>ΚΟΥΖΙΝΕΣ</t>
  </si>
  <si>
    <t>ΨΥΓΕΙΑ</t>
  </si>
  <si>
    <t>ΠΛΥΝΤΗΡΙΑ</t>
  </si>
  <si>
    <t>ΤΙΜΕΣ ΑΓΟΡΑΣ</t>
  </si>
  <si>
    <t>ΤΙΜΕΣ ΠΩΛΗΣΗΣ</t>
  </si>
  <si>
    <t>ΑΠΟΘΕΜΑΤΑ 1/1/2018</t>
  </si>
  <si>
    <t>ΠΡΟΜΗΘΕΑΣ Α.Ε.</t>
  </si>
  <si>
    <t>ΑΝΤΙΠΡΟΣΩΠΟΙ</t>
  </si>
  <si>
    <t>ΠΕΛΑΤΕΣ ΧΟΝΔΡΙΚΗΣ</t>
  </si>
  <si>
    <t>ΠΕΛΑΤΕΣ ΛΙΑΝΙΚΗΣ</t>
  </si>
  <si>
    <t>ΠΩΛΗΣΕΙΣ ΣΕ ΤΕΜ /ΚΑΤΗΓΟΡΙΑ</t>
  </si>
  <si>
    <r>
      <t xml:space="preserve">Ο ΠΑΤΕΡΑΣ ΣΑΣ ΑΝΟΙΞΕ ΛΟΓΑΡΙΑΣΜΟ ΤΑΜΙΕΥΤΗΡΙΟΥ 5000 </t>
    </r>
    <r>
      <rPr>
        <sz val="11"/>
        <color theme="1"/>
        <rFont val="Calibri"/>
        <family val="2"/>
        <charset val="161"/>
      </rPr>
      <t>€</t>
    </r>
    <r>
      <rPr>
        <sz val="11"/>
        <color theme="1"/>
        <rFont val="Calibri"/>
        <family val="2"/>
      </rPr>
      <t xml:space="preserve"> </t>
    </r>
    <r>
      <rPr>
        <sz val="11"/>
        <color theme="1"/>
        <rFont val="Calibri"/>
        <family val="2"/>
        <scheme val="minor"/>
      </rPr>
      <t>ΤΗΝ 1/1/2011.</t>
    </r>
  </si>
  <si>
    <t xml:space="preserve">ΤΑ ΕΠΟΜΕΝΑ ΧΡΟΝΙΑ ΔΕΝ ΤΟΝ ΠΕΙΡΑΞΕ , ΜΕΧΡΙ ΤΗΝ 31/12/2017 </t>
  </si>
  <si>
    <t>ΤΑ ΕΠΙΤΟΚΙΑ ΚΆΘΕ ΧΡΟΝΟΥ ΕΊΝΑΙ</t>
  </si>
  <si>
    <t>ΝΑ ΥΠΟΛΟΓΙΣΕΤΕ ΤΙ ΠΟΣΟ ΘΑ ΕΧΕΙ ΣΥΣΣΩΡΕΥΘΕΙ ΣΤΙΣ 31/12/2017.</t>
  </si>
  <si>
    <t>ΝΑ ΦΑΙΝΕΤΑΙ ΑΝΑΛΥΤΙΚΑ ΤΟ ΣΥΣΣΩΡΕΥΘΕΝ ΠΟΣΟ ΣΤΟ ΤΕΛΟΣ ΚΆΘΕ ΕΤΟΥΣ.</t>
  </si>
  <si>
    <t>ΕΤΟΣ</t>
  </si>
  <si>
    <t>ΕΠΙΤΟΚΙΟ</t>
  </si>
  <si>
    <t>ΤΟΚΟΙ ΕΤΟΥΣ</t>
  </si>
  <si>
    <t>ΤΕΛΟΣ ΕΤΟΥΣ</t>
  </si>
  <si>
    <t>ΑΡΧΗ ΕΤΟΥΣ</t>
  </si>
  <si>
    <t>ΔΗΜΗΤΡΑ  Α.Ε.</t>
  </si>
  <si>
    <t>ΠΑΡΑΓΩΓΗ-ΕΜΠΟΡΙΑ ΣΑΠΩΝΩΝ-ΣΑΜΠΟΥΑΝ</t>
  </si>
  <si>
    <t>ΣΑΠΟΥΝΙ ΠΡΑΣΙΝΟ ΣΑΠΟΥΝΙ ΛΕΥΚΟ-ΣΑΠΟΥΝΙ ΥΓΡΟ-ΣΑΜΠΟΥΑΝ</t>
  </si>
  <si>
    <t>Α ΥΛΕΣ ΠΟΥ ΧΡΗΣΙΜΟΠΟΙΟΥΝΤΑΙ</t>
  </si>
  <si>
    <t>ΠΥΡΗΝΕΛΑΙΟ</t>
  </si>
  <si>
    <t>ΠΟΤΑΣΣΑ</t>
  </si>
  <si>
    <t>ΧΛ.ΝΑΤΡΙΟ</t>
  </si>
  <si>
    <t>ΣΤΕΑΤΙΝΗ</t>
  </si>
  <si>
    <t>ΣΑΠΟΥΝΙ ΠΡΑΣΙΝΟ</t>
  </si>
  <si>
    <t>ΣΑΠΟΥΝΙ ΛΕΥΚΟ</t>
  </si>
  <si>
    <t>ΣΑΠΟΥΝΙ ΥΓΡΟ</t>
  </si>
  <si>
    <t>ΣΑΜΠΟΥΑΝ</t>
  </si>
  <si>
    <t>ΑΠΑΙΤΟΥΜΕΝΕΣ ΠΟΣΟΤΗΤΕΣ ΓΙΑ ΤΗΝ ΠΑΡΑΓΩΓΗ ΕΝΌΣ(1) ΚΙΛΟΥ ΕΤΟΙΜΟΥ ΠΡΟΙΟΝΤΟΣ</t>
  </si>
  <si>
    <t>ΣΕ ΓΡΑΜΜΑΡΙΑ</t>
  </si>
  <si>
    <t>ΤΙΜΕΣ Α ΥΛΩΝ ΑΝΑ ΚΙΛΟ</t>
  </si>
  <si>
    <t>1) ΝΑ ΥΠΟΛΟΓΙΣΕΤΕ ΤΟ ΚΟΣΤΟΣ ΠΑΡΑΓΩΓΗΣ ΕΝΌΣ ΚΙΛΟΥ ΓΙΑ ΤΟ ΚΆΘΕ ΠΡΟΙΟΝ.</t>
  </si>
  <si>
    <t xml:space="preserve">2) ΑΝ Η ΤΙΜΗ ΑΝΑ ΚΙΛΟ ΤΟΥ ΧΛ.ΝΑΤΡΙΟΥ ΑΥΞΗΘΕΙ ΚΑΤΆ 10% ΚΑΙ ΤΗΣ ΠΟΤΑΣΣΑΣ ΚΑΤΆ 15% </t>
  </si>
  <si>
    <t xml:space="preserve">    ΝΑ ΥΠΟΛΟΓΙΣΕΤΕ ΤΟ ΚΟΣΤΟΣ ΠΑΡΑΓΩΓΗΣ ΕΝΌΣ ΚΙΛΟΥ ΓΙΑ ΤΟ ΚΆΘΕ ΠΡΟΙΟΝ.</t>
  </si>
  <si>
    <t>ΑΓΟΡΕΣ  ΣΕ ΤΕΜΑΧΙΑ(1/1-31/12/18</t>
  </si>
  <si>
    <t>This is a list of largest manufacturers by production in 2016</t>
  </si>
  <si>
    <t>ΝΑ ΕΥΡΕΘΟΥΝ ΤΑ ΜΕΡΙΔΙΑ ΑΓΟΡΑΣ ΚΑΘΕ ΧΩΡΑΣ</t>
  </si>
  <si>
    <t>Τέσσερα άτομα αποφάσισαν να συνεταιρισθούν.</t>
  </si>
  <si>
    <t>Ο καθένας συνεισέφερε τα εξής ποσά :</t>
  </si>
  <si>
    <t>Α =</t>
  </si>
  <si>
    <t>Β =</t>
  </si>
  <si>
    <t>Γ =</t>
  </si>
  <si>
    <t>Δ =</t>
  </si>
  <si>
    <t>Στο τέλος του 1ου έτους η εταιρία πραγματοποίησε κέρδη :</t>
  </si>
  <si>
    <t>Ποιο είναι το κέρδος κάθε συνεταίρου ;</t>
  </si>
  <si>
    <t>Τρία άτομα αποφάσισαν να συνεταιρισθούν.</t>
  </si>
  <si>
    <t>Ο Α. ο οποίο εκτελεί και καθήκοντα διαχειριστή της εταιρίας, δικαιούται 10% επιπλέον επί των κερδών.</t>
  </si>
  <si>
    <t>ΜΕΡΙΣΜΟΣ - ΚΟΣΤΟΛΟΓΗΣΗ</t>
  </si>
  <si>
    <t>ΑΣΚΗΣΗ</t>
  </si>
  <si>
    <t>Εχετε αναλάβει την διαχείριση μίας πολυκατοικίας Ζ.</t>
  </si>
  <si>
    <t>Αποτελείται από 5 διαμερίσματα Α,Β,Γ,Δ και Ε , με 30 τ.μ.,40,50,80 και 100τ.μ. αντιστοίχως.</t>
  </si>
  <si>
    <t>Στο Α διαμέρισμα κατοικούν 2 άτομα, στο Β κατοικούν 3,στό Γ κατοικούν 4 , στο Δ κατοικούν 4,και στο Ε κατοικούν 5 άτομα.</t>
  </si>
  <si>
    <r>
      <t xml:space="preserve">Τα έξοδα πετρελαίου(1,000 </t>
    </r>
    <r>
      <rPr>
        <sz val="11"/>
        <rFont val="Arial"/>
        <family val="2"/>
        <charset val="161"/>
      </rPr>
      <t>€</t>
    </r>
    <r>
      <rPr>
        <sz val="11"/>
        <rFont val="Arial Greek"/>
        <charset val="161"/>
      </rPr>
      <t>) κατανέμονται ανάλογα με τα τ.μ. του κάθε διαμερίσματος,τα έξοδα της Δ.Ε.Η.(500 €) ανάλογα με τον αριθμό των ενοίκων του κάθε διαμερίσματος,και ο μισθός της καθαρίστριας(600 €)επιβαρύνει με το ίδιο ποσό(ισομερώς) κάθε διαμέρισμα.</t>
    </r>
  </si>
  <si>
    <t>1. Να γίνει πίνακας κατανομής κοινοχρήστων.</t>
  </si>
  <si>
    <t>ΔΙΑΜ/ΤΑ</t>
  </si>
  <si>
    <t>Β</t>
  </si>
  <si>
    <t>Δ</t>
  </si>
  <si>
    <t>Ε</t>
  </si>
  <si>
    <t>ΣΥΝΟΛΟ</t>
  </si>
  <si>
    <t>ΤΕΤ.ΜΕΤΡΑ</t>
  </si>
  <si>
    <t>ΑΤΟΜΑ</t>
  </si>
  <si>
    <t>ΠΕΤΡΕΛΑΙΟ</t>
  </si>
  <si>
    <t>Δ.Ε.Η.</t>
  </si>
  <si>
    <t>ΜΙΣΘΟΣ</t>
  </si>
  <si>
    <t>ΠΛΑΝΟ ΔΡΑΣΗΣ- SALES BUDGET</t>
  </si>
  <si>
    <t>Η Επιχείρηση ''ΚΟΤΣΟΒΟΛΟΣ" Α.Ε. προγραμματίζει για την Περιφέρεια</t>
  </si>
  <si>
    <t>Δ.Μακεδονίας να πουλήσει τις παρακάτω Ηλεκτρικές Συσκευές ΦΙΛΙΠΣ.</t>
  </si>
  <si>
    <t>ΚΟΖΑΝΗ</t>
  </si>
  <si>
    <t>ΦΛΩΡΙΝΑ</t>
  </si>
  <si>
    <t>ΓΡΕΒΕΝΑ</t>
  </si>
  <si>
    <t>ΚΑΣΤΟΡΙΑ</t>
  </si>
  <si>
    <t>ΤΙΜΗ ΠΩΛΗΣΗΣ</t>
  </si>
  <si>
    <t>ΝΑ ΓΙΝΕΙ ΠΙΝΑΚΑΣ ΠΡΟΥΠΟΛΟΓΙΣΜΟΥ ΠΩΛΗΣΕΩΝ.</t>
  </si>
  <si>
    <t>Η μητέρα σας συμμετέχει στα κοινά της συνοικίας σας καί ανέλαβε να κάνει για μία γιορτή στό γηροκομείο μερικά γλυκίσματα.Επειδή κάνει καλά κέικ σκέφτεται νά κάνει 5 απλά κέικ και 5 σοκολάτας.Στό σπίτι σας βρίσκονται 2 κιλά αλεύρι και 250 γραμμάρια βούτυρο.</t>
  </si>
  <si>
    <t>Για κάθε απλό κέικ απαιτούνται : 1500 γραμμάρια αλεύρι, 500 γραμμάρια ζάχαρη, 300 γραμμάρια βούτυρο,5 αυγά  καί ένα φακελάκι σόδα. Για κάθε κέικ σοκολάτας απαιτούνται: ότι ακριβώς για ένα απλό κέικ, καί 200 γραμμάρια σοκολάτα. Η μητέρα σας θέλει να έχει στο σπίτι (σε περίπτωση που επιθυμήσετε και εσείς)υλικά διαθέσιμα για 1 κέικ σοκολάτας ακόμα.</t>
  </si>
  <si>
    <t>Οι τιμές των υλικών στά Σούπερ Μάρκετ είναι:</t>
  </si>
  <si>
    <t>500 γραμμάρια αλεύρι = 50 δρχ.</t>
  </si>
  <si>
    <t>50 γραμμάρια βούτυρο = 60 δρχ.</t>
  </si>
  <si>
    <t>1 κιλό ζάχαρη = 250 δρχ.</t>
  </si>
  <si>
    <t>1 φακελάκι σόδα = 50 δρχ.</t>
  </si>
  <si>
    <t>1 αυγό = 20 δρχ.</t>
  </si>
  <si>
    <t>100 γραμμάρια σοκολάτα = 200 δρχ.</t>
  </si>
  <si>
    <t>Ζητείται:</t>
  </si>
  <si>
    <t>α) Πόσο κοστίζει ένα κέικ σοκολάτας.</t>
  </si>
  <si>
    <r>
      <t>ΝΑ ΓΙΝΕΙ ΠΡΟΥΠΟΛΟΓΙΣΜΟΣ ΠΩΛΗΣΕΩΝ 2018 ΣΕ ΕΥΡΩ (</t>
    </r>
    <r>
      <rPr>
        <b/>
        <sz val="11"/>
        <color rgb="FFFF0000"/>
        <rFont val="Calibri"/>
        <family val="2"/>
        <charset val="161"/>
      </rPr>
      <t>€)</t>
    </r>
  </si>
  <si>
    <t>ΓΙΑ ΠΡΟΙΟΝΤΑ &amp; ΚΑΤΗΓΟΡΙΕΣ ΠΕΛΑΤΩΝ</t>
  </si>
  <si>
    <t xml:space="preserve">ΠΕΡΙΠΤΩΣΗ ΜΕΛΕΤΗΣ </t>
  </si>
  <si>
    <t>FIAT</t>
  </si>
  <si>
    <t>TOYOTA</t>
  </si>
  <si>
    <t>NISSAN</t>
  </si>
  <si>
    <t>HYUNDAI</t>
  </si>
  <si>
    <t>CITROEN</t>
  </si>
  <si>
    <t>VW</t>
  </si>
  <si>
    <t>OPEL</t>
  </si>
  <si>
    <t>PEUGEOT</t>
  </si>
  <si>
    <t>SUZUKI</t>
  </si>
  <si>
    <t>SEAT</t>
  </si>
  <si>
    <t>PUNTO</t>
  </si>
  <si>
    <t>COROLLA</t>
  </si>
  <si>
    <t>ALMERA</t>
  </si>
  <si>
    <t>ACCENT</t>
  </si>
  <si>
    <t>SAXO</t>
  </si>
  <si>
    <t>POLO</t>
  </si>
  <si>
    <t>CORSA</t>
  </si>
  <si>
    <t>106 XN</t>
  </si>
  <si>
    <t>BALENO</t>
  </si>
  <si>
    <t>CORDOBA</t>
  </si>
  <si>
    <t>1.4</t>
  </si>
  <si>
    <t>1.3</t>
  </si>
  <si>
    <t>1.1-1.4</t>
  </si>
  <si>
    <t>Φλάς</t>
  </si>
  <si>
    <t>Φανάρι εμπρος</t>
  </si>
  <si>
    <t>Φανάρι πίσω</t>
  </si>
  <si>
    <t>Προφυλακτήρας εμπρός</t>
  </si>
  <si>
    <t>Προφυλακτήρας πίσω</t>
  </si>
  <si>
    <t>Εξωτερικός καθρέφτης οδηγού</t>
  </si>
  <si>
    <t>Τακάκια</t>
  </si>
  <si>
    <t>Ηλεκτρικός μηχανισμός παραθύρων</t>
  </si>
  <si>
    <t>sum</t>
  </si>
  <si>
    <t>Δίδονται οι τιμές ανταλλακτικών των παραπάνω μοντέλων. Η έρευνα αγοράς πραγματοποιήθηκε στις 13/3/2000.</t>
  </si>
  <si>
    <t>Να γίνει κατάσταση με το φθηνότερο και ακριβότερο μοντέλλο αυτ/του για κάθε ανταλλακτικό,  να ευρεθεί η φθηνότερη και η ακριβότερη εταιρία στο σύνολο των ανταλλακτικών της και να γραφούν τα συμπεράσματά σας.</t>
  </si>
  <si>
    <t>ΕΤΑΙΡΙΑ</t>
  </si>
  <si>
    <t>min</t>
  </si>
  <si>
    <t>max</t>
  </si>
  <si>
    <t>ΣΥΜΠΕΡΑΣΜΑΤΑ</t>
  </si>
  <si>
    <t>ΙΑΝ</t>
  </si>
  <si>
    <t>ΦΕΒ</t>
  </si>
  <si>
    <t>ΜΑΡ</t>
  </si>
  <si>
    <t>ΑΠΡ</t>
  </si>
  <si>
    <t>ΜΑΪ</t>
  </si>
  <si>
    <t>ΙΟΥΝ</t>
  </si>
  <si>
    <t>ΙΟΥΛ</t>
  </si>
  <si>
    <t>ΑΥΓ</t>
  </si>
  <si>
    <t>ΣΕΠ</t>
  </si>
  <si>
    <t>ΟΚΤ</t>
  </si>
  <si>
    <t>ΝΟΕ</t>
  </si>
  <si>
    <t>ΔΕΚ</t>
  </si>
  <si>
    <t>ΤΙΜΗ ΑΓΟΡΑΣ</t>
  </si>
  <si>
    <t>ΤΕΜΑΧΙΑ</t>
  </si>
  <si>
    <t>ΑΤΤΙΚΗ</t>
  </si>
  <si>
    <t>ΚΕΝΤΡΙΚΗ ΕΛΛΑΔΑ</t>
  </si>
  <si>
    <t>ΠΕΛΟΠΟΝΝΗΣΟΣ</t>
  </si>
  <si>
    <t>ΙΟΝΙΟΙ ΝΗΣΟΙ</t>
  </si>
  <si>
    <t>ΗΠΕΙΡΟΣ</t>
  </si>
  <si>
    <t>ΘΕΣΣΑΛΙΑ</t>
  </si>
  <si>
    <t>ΜΑΚΕΔΟΝΙΑ</t>
  </si>
  <si>
    <t>ΘΡΑΚΗ</t>
  </si>
  <si>
    <t>ΝΗΣΟΙ ΑΙΓΑΙΟΥ</t>
  </si>
  <si>
    <t>ΚΡΗΤΗ</t>
  </si>
  <si>
    <t>ΓΕΡΜΑΝΙΑ</t>
  </si>
  <si>
    <t>ΙΤΑΛΙΑ</t>
  </si>
  <si>
    <t>ΓΑΛΛΙΑ</t>
  </si>
  <si>
    <t>ΙΣΠΑΝΙΑ</t>
  </si>
  <si>
    <t>ΒΕΛΓΙΟ</t>
  </si>
  <si>
    <t>ΟΛΛΑΝΔΙΑ</t>
  </si>
  <si>
    <t>Δίδεται ο προυπολογισμός σε τεμάχια και Ευρω της επιχείρησης ΜΟΡΦΕΑΣ Α.Ε. που κατασκευάζει παιδικά κρεβάτια.</t>
  </si>
  <si>
    <t>ΖΗΤΕΙΤΑΙ :</t>
  </si>
  <si>
    <r>
      <t xml:space="preserve">1. Προυπολογισμός πωλήσεων σε </t>
    </r>
    <r>
      <rPr>
        <sz val="10"/>
        <rFont val="Arial"/>
        <family val="2"/>
        <charset val="161"/>
      </rPr>
      <t>€</t>
    </r>
    <r>
      <rPr>
        <sz val="11"/>
        <color theme="1"/>
        <rFont val="Calibri"/>
        <family val="2"/>
        <scheme val="minor"/>
      </rPr>
      <t xml:space="preserve">  τριμηνιαίος και ετήσιος.(α.ανα περιφέρεια και ανα χώρα εξωτερικού.</t>
    </r>
  </si>
  <si>
    <r>
      <t xml:space="preserve">2. Συνοπτικός Προυπολογισμός αποτελεσμάτων σε </t>
    </r>
    <r>
      <rPr>
        <sz val="10"/>
        <rFont val="Arial"/>
        <family val="2"/>
        <charset val="161"/>
      </rPr>
      <t>€</t>
    </r>
    <r>
      <rPr>
        <sz val="11"/>
        <color theme="1"/>
        <rFont val="Calibri"/>
        <family val="2"/>
        <scheme val="minor"/>
      </rPr>
      <t xml:space="preserve"> εξαμηνιαίος και ετήσιος.</t>
    </r>
  </si>
  <si>
    <t>ΤΡΙΜΗΝΟ Α'</t>
  </si>
  <si>
    <t>ΤΡΙΜΗΝΟ Β'</t>
  </si>
  <si>
    <t>ΤΡΙΜΗΝΟ Γ'</t>
  </si>
  <si>
    <t>ΤΡΙΜΗΝΟ Δ'</t>
  </si>
  <si>
    <t>Σύνολο ΕΣ.</t>
  </si>
  <si>
    <t>Σύνολο ΕΞ.</t>
  </si>
  <si>
    <t>ΕΞΑΜΗΝΟ-Α</t>
  </si>
  <si>
    <t>ΕΞΑΜΗΝΟ-Β</t>
  </si>
  <si>
    <t>ΠΩΛΗΣΕΙΣ</t>
  </si>
  <si>
    <t>ΚΟΣΤΟΣ ΠΩΛΗΘΕΝΤΩΝ</t>
  </si>
  <si>
    <t>ΜΙΚΤΟ ΚΕΡΔΟΣ</t>
  </si>
  <si>
    <t>ΤΜΗΜΑ ΟΙΚΟΝΟΜΙΚΗΣ ΑΝΑΛΥΣΗΣ</t>
  </si>
  <si>
    <t>ΠΩΛΗΣΕΙΣ 2003</t>
  </si>
  <si>
    <t>ΠΩΛΗΣΕΙΣ 2004</t>
  </si>
  <si>
    <t>ΠΩΛΗΣΕΙΣ 2005</t>
  </si>
  <si>
    <t>ΠΩΛΗΣΕΙΣ 2006</t>
  </si>
  <si>
    <t>ΙΟΥΛΙΟΣ</t>
  </si>
  <si>
    <t xml:space="preserve">ΚΟΣΤΟΣ ΠΩΛ/ΝΤΩΝ </t>
  </si>
  <si>
    <t>ΑΥΓΟΥΣΤΟΣ</t>
  </si>
  <si>
    <t>ΣΕΠΤΕΜΒΡΙΟΣ</t>
  </si>
  <si>
    <t>ΜΙΣΘΟΙ</t>
  </si>
  <si>
    <t>ΟΚΤΩΒΡΙΟΣ</t>
  </si>
  <si>
    <t>ΑΜΟΙΒ.ΤΡΙΤΩΝ</t>
  </si>
  <si>
    <t>ΝΟΕΜΒΡΙΟΣ</t>
  </si>
  <si>
    <t>ΕΞΟΔΑ ΜΑΡΚΕΤΙΝΓΚ</t>
  </si>
  <si>
    <t>ΔΕΚΕΜΒΡΙΟΣ</t>
  </si>
  <si>
    <t>ΓΕΝΙΚΑ ΕΞΟΔΑ</t>
  </si>
  <si>
    <t>ΙΑΝΟΥΑΡΙΟΣ</t>
  </si>
  <si>
    <t>ΚΑΘΑΡΟ ΚΕΡΔΟΣ</t>
  </si>
  <si>
    <t>ΦΕΒΡΟΥΑΡΙΟΣ</t>
  </si>
  <si>
    <t>ΜΑΡΤΙΟΣ</t>
  </si>
  <si>
    <t>ΑΠΡΙΛΙΟΣ</t>
  </si>
  <si>
    <t>ΜΑΙΟΣ</t>
  </si>
  <si>
    <t>ΙΟΥΝΙΟΣ</t>
  </si>
  <si>
    <t>ΜΙΣΘΟΙ 2003</t>
  </si>
  <si>
    <t>ΜΙΣΘΟΙ 2004</t>
  </si>
  <si>
    <t>ΜΙΣΘΟΙ 2005</t>
  </si>
  <si>
    <t>ΜΙΣΘΟΙ 2006</t>
  </si>
  <si>
    <t>ΓΕΝΙΚΑ ΕΞΟΔΑ 2003</t>
  </si>
  <si>
    <t>ΓΕΝΙΚΑ ΕΞΟΔΑ 2004</t>
  </si>
  <si>
    <t>ΓΕΝΙΚΑ ΕΞΟΔΑ 2005</t>
  </si>
  <si>
    <t>ΓΕΝΙΚΑ ΕΞΟΔΑ 2006</t>
  </si>
  <si>
    <t>ΑΜΟΙΒ.ΤΡΙΤΩΝ 2003</t>
  </si>
  <si>
    <t>ΑΜΟΙΒ.ΤΡΙΤΩΝ 2004</t>
  </si>
  <si>
    <t>ΑΜΟΙΒ.ΤΡΙΤΩΝ 2005</t>
  </si>
  <si>
    <t>ΑΜΟΙΒ.ΤΡΙΤΩΝ 2006</t>
  </si>
  <si>
    <t>ΕΞΟΔΑ ΜΑΡΚΕΤΙΝΓΚ 2003</t>
  </si>
  <si>
    <t>ΕΞΟΔΑ ΜΑΡΚΕΤΙΝΓΚ 2004</t>
  </si>
  <si>
    <t>ΕΞΟΔΑ ΜΑΡΚΕΤΙΝΓΚ 2005</t>
  </si>
  <si>
    <t>ΕΞΟΔΑ ΜΑΡΚΕΤΙΝΓΚ 2006</t>
  </si>
  <si>
    <t>ΚΟΣΤΟΣ ΠΩΛ/ΝΤΩΝ 2003</t>
  </si>
  <si>
    <t>ΚΟΣΤΟΣ ΠΩΛ/ΝΤΩΝ 2004</t>
  </si>
  <si>
    <t>ΚΟΣΤΟΣ ΠΩΛ/ΝΤΩΝ 2005</t>
  </si>
  <si>
    <t>ΚΟΣΤΟΣ ΠΩΛ/ΝΤΩΝ 2006</t>
  </si>
  <si>
    <t>ΑΣΚΗΣΗ - ΥΠΟΔΕΙΓΜΑ</t>
  </si>
  <si>
    <t>Η επιχείρηση ΧΕΝΙΑ Α.Ε. διατηρεί 2 μονάδες,μία στην Κοζάνη και μία στην Καστοριά.</t>
  </si>
  <si>
    <t>Τα έσοδα κάθε μονάδας προέρχονται απο 2 κέντρα κέρδους: τήν διαμονή στο ξεν/χείο και απο το μπάρ.</t>
  </si>
  <si>
    <t>Τον Νοέμβριο 2006 συντάξατε τον προυπολογισμό για κάθε κέντρο κέρδους.</t>
  </si>
  <si>
    <t>Σήμερα 10/1/2007 παραλάβατε τα απολογιστικά στοιχεία απο το Λογιστήριο της εταιρίας. Ζητείται :</t>
  </si>
  <si>
    <t>1. Να συντάξετε ετήσια κατάσταση αποτελεσμάτων για κάθε κέντρο κέρδους, προυπολογιστικό και απολογιστικό.</t>
  </si>
  <si>
    <t>2. Να συντάξετε μηνιαία και κατάσταση αποτελεσμάτων για κάθε κέντρο κέρδους, προυπολογιστικό και απολογιστικό.</t>
  </si>
  <si>
    <t>ΚΟΖΑΝΗ-HOTEL</t>
  </si>
  <si>
    <t>ΚΟΖΑΝΗ-BAR</t>
  </si>
  <si>
    <t>ΠΡΟΥΠ</t>
  </si>
  <si>
    <t>ΑΠΟΛ</t>
  </si>
  <si>
    <t>ΠΡΟΥΠΟΛΟΓΙΣΜΟΣ ΞΕΝΟΔΟΧΕΙΟΥ</t>
  </si>
  <si>
    <t>ΔΕΗ</t>
  </si>
  <si>
    <t>ΟΤΕ</t>
  </si>
  <si>
    <t>ΔΙΑΦ/ΣΗ</t>
  </si>
  <si>
    <t>ΣΥΝΤ/ΣΗ</t>
  </si>
  <si>
    <t>ΕΝΟΙΚΙΑ</t>
  </si>
  <si>
    <t>ΔΕΥΑΚ</t>
  </si>
  <si>
    <t>ΜΑΙ</t>
  </si>
  <si>
    <t>ΚΑΣΤΟΡΙΑ-HOTEL</t>
  </si>
  <si>
    <t>ΚΑΣΤΟΡΙΑ-BAR</t>
  </si>
  <si>
    <t>ΑΠΟΛΟΓΙΣΜΟΣ ΞΕΝΟΔΟΧΕΙΟΥ</t>
  </si>
  <si>
    <t>ΞΕΝΙΑ</t>
  </si>
  <si>
    <t xml:space="preserve">% </t>
  </si>
  <si>
    <t>ΠΡΟΥΠΟΛΟΓΙΣΜΟΣ ΜΠΑΡ</t>
  </si>
  <si>
    <t>ΑΠΟΛΟΓΙΣΜΟΣ ΜΠΑΡ</t>
  </si>
  <si>
    <t>ΠΩΛΗΤΗΣ=JFK</t>
  </si>
  <si>
    <t>ΠΡΟΓΡΑΜΜΑ ΠΩΛΗΣΕΩΝ ΣΕ ΜΟΝΑΔΕΣ</t>
  </si>
  <si>
    <t>1-6/06</t>
  </si>
  <si>
    <t>ΠΕΡΙΟΧΗ=LAR</t>
  </si>
  <si>
    <t>ΙΟΥ</t>
  </si>
  <si>
    <t>ΠΡΟΙΟΝ 1</t>
  </si>
  <si>
    <t>ΠΡΟΙΟΝ 2</t>
  </si>
  <si>
    <t>ΠΡΟΙΟΝ 3</t>
  </si>
  <si>
    <t>ΠΡΟΙΟΝ 4</t>
  </si>
  <si>
    <t>ΠΡΟΙΟΝ 5</t>
  </si>
  <si>
    <t>ΠΡΟΙΟΝ 6</t>
  </si>
  <si>
    <t>ΠΡΟΙΟΝ 7</t>
  </si>
  <si>
    <t>ΠΡΟΙΟΝ 8</t>
  </si>
  <si>
    <t>ΠΡΟΙΟΝ 9</t>
  </si>
  <si>
    <t>ΠΡΟΙΟΝ 10</t>
  </si>
  <si>
    <t>ΠΩΛΗΤΗΣ=DCD</t>
  </si>
  <si>
    <t>ΠΕΡΙΟΧΗ=KOZ</t>
  </si>
  <si>
    <t>ΤΙΜΟΚΑΤΑΛΟΓΟΣ ΚΑΙ ΚΟΣΤΟΣ</t>
  </si>
  <si>
    <t>ΤΠ</t>
  </si>
  <si>
    <t>ΤΑ</t>
  </si>
  <si>
    <t>ΖΗΤΕΙΤΑΙ</t>
  </si>
  <si>
    <t>1. Το σύνολο των πωλήσεων της εταιρίας σε € για το Α' εξάμηνο.</t>
  </si>
  <si>
    <t>2. Το κέρδος της εταιρίας σε € για το Α' εξάμηνο</t>
  </si>
  <si>
    <t>ΑΓΕΤ- BUDGET 2000</t>
  </si>
  <si>
    <t>Αύξηση πωλήσεων</t>
  </si>
  <si>
    <t>Αύξηση κόστους πωλ/ντων</t>
  </si>
  <si>
    <t>Σύνολο Ετους</t>
  </si>
  <si>
    <t>Τριμ1</t>
  </si>
  <si>
    <t>Τριμ2</t>
  </si>
  <si>
    <t>Τριμ3</t>
  </si>
  <si>
    <t>Τριμ4</t>
  </si>
  <si>
    <t>Πωλήσεις</t>
  </si>
  <si>
    <t>Κόστος Πωληθέντων</t>
  </si>
  <si>
    <t>Μικτό Κέρδος</t>
  </si>
  <si>
    <t>Έξοδα</t>
  </si>
  <si>
    <t>Καθαρά Κέρδη</t>
  </si>
  <si>
    <t>Διαφήμιση</t>
  </si>
  <si>
    <t>ΔΕΥΑΛ</t>
  </si>
  <si>
    <t>Μισθοί</t>
  </si>
  <si>
    <t>Σύνολο Εξόδων</t>
  </si>
  <si>
    <t xml:space="preserve">Η επιχείρηση ΑΓΕΤ Α.Ε. βρίσκεται  στο στάδιο κατάρτισης του ετήσιου προϋπολογισμού της.  Οι πωλήσεις και το κόστος πωληθέντων είναι γνωστά για τον πρώτο μήνα (ΙΑΝΟΥΑΡΙΟ), ενώ τους επόμενους μήνες θα αυξάνονται κατά 2% και 1% αντίστοιχα, για κάθε μήνα. Τα έξοδα θα είναι σταθερά κάθε μήνα. </t>
  </si>
  <si>
    <t>Ζητούνται να γραφτούν οι κατάλληλοι τύποι για να υπολογίσετε τα δεδομένα , χωρίς να εισάγετε κανέναν αριθμό αλλά μόνο φόρμουλες.</t>
  </si>
  <si>
    <t>Ξεκινούμε την επίλυση από μηνιαία βάση, μετά τριμηνιαία και  τέλος ετήσια.</t>
  </si>
  <si>
    <t>ΜΙΣΘΟΛΟΓΙΚΗ ΚΑΤΑΣΤΑΣΗ ΜΗΝΟΣ ΜΑΙΟΥ</t>
  </si>
  <si>
    <t>A/A</t>
  </si>
  <si>
    <t>ΟΝΟΜΑΤΕΠΩΝΥΜΟ</t>
  </si>
  <si>
    <t>ΒΑΣΙΚΟΣ ΜΙΣΘΟΣ</t>
  </si>
  <si>
    <t>ΑΠΟΣΤΟΛΟΥ</t>
  </si>
  <si>
    <t>ΓΕΩΡΓΙΟΣ</t>
  </si>
  <si>
    <t>ΑΝΔΡΕΑΔΗΣ</t>
  </si>
  <si>
    <t>ΚΩΝ/ΝΟΣ</t>
  </si>
  <si>
    <t>ΓΙΑΝΝΑΡΑΣ</t>
  </si>
  <si>
    <t>ΑΠΟΣΤΟΛΟΣ</t>
  </si>
  <si>
    <t>ΔΕΛΛΗΣ</t>
  </si>
  <si>
    <t>ΑΛΕΞΑΝΔΡΟΣ</t>
  </si>
  <si>
    <t>ΘΕΟΔΩΡΟΥ</t>
  </si>
  <si>
    <t>ΙΩΑΝΝΗΣ</t>
  </si>
  <si>
    <t>ΙΩΑΝΝΟΥ</t>
  </si>
  <si>
    <t>ΠΕΤΡΟΣ</t>
  </si>
  <si>
    <t>ΚΑΛΑΝΤΖΗΣ</t>
  </si>
  <si>
    <t>ΗΛΙΑΣ</t>
  </si>
  <si>
    <t>ΚΕΦΑΛΑΣ</t>
  </si>
  <si>
    <t>ΝΙΚΟΛΑΟΣ</t>
  </si>
  <si>
    <t>ΛΟΥΚΑΣ</t>
  </si>
  <si>
    <t>ΠΑΝΑΓΙΩΤΗΣ</t>
  </si>
  <si>
    <t>ΜΠΑΝΙΑΣ</t>
  </si>
  <si>
    <t>ΣΥΝΟΛΑ</t>
  </si>
  <si>
    <t>ΜΕΓΙΣΤΟ</t>
  </si>
  <si>
    <t>ΕΛΑΧΙΣΤΟ</t>
  </si>
  <si>
    <t>ΜΕΣΟΣ ΟΡΟΣ</t>
  </si>
  <si>
    <t>ΣΤΗΝ ΣΗΜΕΡΙΝΗ ΑΣΚΗΣΗ ΔΙΝΕΤΑΙ ΜΙΑ ΤΥΠΙΚΗ ΜΙΣΘΟΛΟΓΙΚΗ ΚΑΤΑΣΤΑΣΗ ΚΑΠΟΙΑΣ ΕΠΙΧΕΙΡΗΣΗΣ</t>
  </si>
  <si>
    <t>ΔΕΔΟΜΕΝΑ :</t>
  </si>
  <si>
    <t xml:space="preserve"> -- Ο ΒΑΣΙΚΟΣ ΜΙΣΘΟΣ ΚΑΘΕ ΕΡΓΑΖΟΜΕΝΟΥ (ΟΠΩΣ ΣΤΟΝ ΠΙΝΑΚΑ)</t>
  </si>
  <si>
    <t xml:space="preserve"> -- ΟΙ ΕΡΓΑΖΟΜΕΝΟΙ ΕΠΙΔΟΤΟΥΝΤΑΙ ΜΕ ΔΥΟ ΕΠΙΔΟΜΑΤΑ, ΤΟ ΕΝΑ 20% ΚΑΙ ΤΟ ΑΛΛΟ 25% ΕΠΙ ΤΟΥ</t>
  </si>
  <si>
    <t xml:space="preserve">    ΒΑΣΙΚΟΥ ΜΙΣΘΟΥ</t>
  </si>
  <si>
    <t xml:space="preserve"> -- ΟΙ ΚΡΑΤΗΣΕΙΣ, ΠΟΥ ΑΝΤΙΣΤΟΙΧΟΥΝ ΣΤΟ 15% ΤΩΝ ΜΙΚΤΩΝ ΑΠΟΔΟΧΩΝ ΓΙΑ ΤΟΝ ΚΑΘΕ ΕΡΓΑΖΟΜΕΝΟ</t>
  </si>
  <si>
    <t>ΖΗΤΟΥΝΤΑΙ :</t>
  </si>
  <si>
    <t xml:space="preserve"> -- ΟΙ ΜΙΚΤΕΣ ΑΠΟΔΟΧΕΣ ΤΟΥ ΚΑΘΕ ΕΡΓΑΖΟΜΕΝΟΥ</t>
  </si>
  <si>
    <t xml:space="preserve"> -- ΟΙ ΚΑΘΑΡΕΣ ΑΠΟΔΟΧΕΣ  ΤΟΥ ΚΑΘΕ ΕΡΓΑΖΟΜΕΝΟΥ</t>
  </si>
  <si>
    <t xml:space="preserve"> -- ΤΑ ΣΥΝΟΛΑ ΓΙΑ ΚΑΘΕ ΣΤΗΛΗ </t>
  </si>
  <si>
    <t xml:space="preserve"> -- Η ΜΕΓΙΣΤΗ ΤΙΜΗ, Η ΕΛΑΧΙΣΤΗ ΤΙΜΗ ΚΑΙ Ο ΜΕΣΟΣ ΟΡΟΣ  ΓΙΑ ΤΗΝ ΣΤΗΛΗ ΚΑΘΑΡΕΣ ΑΠΟΔΟΧΕΣ</t>
  </si>
  <si>
    <t>ΓΙΑ ΤΟΥΣ ΥΠΟΛΟΓΙΣΜΟΥΣ ΘΑ ΧΡΗΣΙΜΟΠΟΙΗΣΕΤΕ :</t>
  </si>
  <si>
    <t xml:space="preserve"> -- ΑΠΛΕΣ ΑΡΙΘΜΗΤΙΚΕΣ ΠΡΑΞΕΙΣ</t>
  </si>
  <si>
    <t xml:space="preserve"> -- ΓΙΑ ΤΗΝ ΣΕΙΡΑ ΜΕ ΤΑ ΣΥΝΟΛΑ ΤΗΝ ΣΥΝΑΡΤΗΣΗ "SUM"</t>
  </si>
  <si>
    <t xml:space="preserve"> -- ΓΙΑ ΤΟΝ ΥΠΟΛΟΓΙΣΜΟ ΤΟΥ ΜΕΓΙΣΤΟΥ ΤΗΝ ΣΥΝΑΡΤΗΣΗ "MAX"</t>
  </si>
  <si>
    <t xml:space="preserve"> -- ΓΙΑ ΤΟΝ ΥΠΟΛΟΓΙΣΜΟ ΤΟΥ EΛAXIΣΤΟΥ ΤΗΝ ΣΥΝΑΡΤΗΣΗ "MΙΝ"</t>
  </si>
  <si>
    <t xml:space="preserve"> -- ΓΙΑ ΤΟΝ ΥΠΟΛΟΓΙΣΜΟ ΤΟΥ ΜΕΣΟΥ ΟΡΟΥ ΤΗΝ ΣΥΝΑΡΤΗΣΗ "AVERAGE"</t>
  </si>
  <si>
    <t>ΓΙΑ ΤΗΝ ΜΟΡΦΟΠΟΙΗΣΗ ΘΑ ΧΡΗΣΙΜΟΠΟΙΗΣΕΤΕ :</t>
  </si>
  <si>
    <t xml:space="preserve"> -- ΣΤΗΝ ΕΤΤΙΚΕΤΑ "ΜΙΣΘΟΛΟΓΙΚΗ ΚΑΤΑΣΤΑΣΗ....." ΓΡΑΜΜΑΤΟΣΕΙΡΑ ARIAL GREEK,MEΓΕΘΟΣ 12</t>
  </si>
  <si>
    <t xml:space="preserve">    ΕΝΤΟΝΗ ΓΡΑΦΗ. ΣΤΟΙΧΙΣΗ ΣΤΟ ΚΕΝΤΡΟ ΕΠΙΛΕΓΜΕΝΗΣ ΠΕΡΙΟΧΗΣ, ΤΟ ΠΛΑΙΣΙΟ ΘΑ ΕΧΕΙ </t>
  </si>
  <si>
    <t xml:space="preserve">    ΜΟΤΙΒΟ ΓΚΡΙΖΟ ΚΑΙ ΔΙΠΛΗ ΓΡΑΜΜΗ ΕΞΩΤΕΡΙΚΑ.</t>
  </si>
  <si>
    <t xml:space="preserve"> -- ΣΤΙΣ ΕΤΤΙΚΕΤΕΣ ΤΟΥ ΠΙΝΑΚΑ ΤΗΝ ΙΔΙΑ ΓΡΑΜΜΑΤΟΣΕΙΡΑ, ΜΕΓΕΘΟΣ 10 ΕΝΤΟΝΗ ΓΡΑΦΗ,ΣΤΟΙΧΙΣΗ</t>
  </si>
  <si>
    <t xml:space="preserve">    ΜΕ ΠΡΟΣΑΝΑΤΟΛΙΣΜΟ ΚΑΤΑΚΟΡΥΦΟ ΕΚΤΟΣ ΤΩΝ ΔΥΟ ΠΡΩΤΩΝ ΣΤΗΛΩΝ.</t>
  </si>
  <si>
    <t xml:space="preserve"> -- Ο ΠΙΝΑΚΑΣ ΘΑ ΕΧΕΙ ΔΙΠΛΗ ΓΡΑΜΜΗ ΕΞΩΤΕΡΙΚΑ ΚΑΙ ΜΟΝΗ ΕΣΩΤΕΡΙΚΑ.ΕΠΙΣΗΣ Η ΠΡΩΤΗ ΣΤΗΛΗ </t>
  </si>
  <si>
    <t xml:space="preserve">    "Α/Α" ΘΑ ΕΧΕΙ ΕΝΤΟΝΗ ΓΡΑΦΗ ΚΑΙ ΓΚΡΙΖΟ ΜΟΤΙΒΟ.</t>
  </si>
  <si>
    <t xml:space="preserve"> -- ΟΙ ΑΡΙΘΜΟΙ ΣΤΟΝ ΠΙΝΑΚΑ ΘΑ ΕΧΟΥΝ ΜΟΡΦΟΠΟΙΗΣΗ "ΑΡΙΘΜΟΥ" ΜΕ ΧΡΗΣΗ ΤΟΥ ΔΙΑΧΩΡΙΣΤΙΚΟΥ</t>
  </si>
  <si>
    <t xml:space="preserve">    ΣΤΙΣ ΧΙΛΙΑΔΕΣ ΚΑΙ ΠΛΗΘΟΣ ΔΕΚΑΔΙΚΩΝ ΨΗΦΙΩΝ "0"</t>
  </si>
  <si>
    <t>ΣΚΕΦΤΕΙΤΕ :</t>
  </si>
  <si>
    <t xml:space="preserve"> -- ΠΩΣ ΘΑ ΔΟΜΗΣΕΤΕ ΤΟ ΦΥΛΛΟ ΣΑΣ ΚΑΙ ΜΕ ΠΟΙΑ ΣΕΙΡΑ ΟΥΤΩΣ ΩΣΤΕ ΝΑ ΕΙΝΑΙ ΕΥΚΟΛΟΙ</t>
  </si>
  <si>
    <t xml:space="preserve">    ΟΙ ΥΠΟΛΟΓΙΣΜΟΙ</t>
  </si>
  <si>
    <t xml:space="preserve">ΟΝΟΜΑ </t>
  </si>
  <si>
    <t>ΕΠΩΝΥΜΟ</t>
  </si>
  <si>
    <t>ΑΜ</t>
  </si>
  <si>
    <t>ΕΠΙΛΕΧΘΗΚΑΝ ΟΙ ΑΣΚΗΣΕΙΣ</t>
  </si>
  <si>
    <t>ΤΜΗΜΑ</t>
  </si>
  <si>
    <t xml:space="preserve">ΝΑ ΑΠΟΣΤΑΛΕΙ ΟΛΟ ΤΟ ΒΙΒΛΙΟ ΕΡΓΑΣΙΑΣ ΣΤΟ </t>
  </si>
  <si>
    <t>drogoulas@uth.gr</t>
  </si>
  <si>
    <t>Με βάση τα παρακάτω στοιχεία να συμπληρώσετε τα οικονομικα δεδομενα για την επιχείρηση ΑΒΒ Α.Ε.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</si>
</sst>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0\ &quot;€&quot;"/>
    <numFmt numFmtId="165" formatCode="#,##0.00\ &quot;€&quot;"/>
    <numFmt numFmtId="166" formatCode="#,##0\ _€"/>
    <numFmt numFmtId="167" formatCode="_-* #,##0_Δ_ρ_χ_-;\-* #,##0_Δ_ρ_χ_-;_-* &quot;-&quot;??_Δ_ρ_χ_-;_-@_-"/>
    <numFmt numFmtId="168" formatCode="0.0%"/>
  </numFmts>
  <fonts count="66" x14ac:knownFonts="1">
    <font>
      <sz val="11"/>
      <color theme="1"/>
      <name val="Calibri"/>
      <family val="2"/>
      <scheme val="minor"/>
    </font>
    <font>
      <b/>
      <sz val="11"/>
      <color rgb="FF222222"/>
      <name val="Calibri"/>
      <family val="2"/>
      <scheme val="minor"/>
    </font>
    <font>
      <sz val="11"/>
      <color rgb="FF222222"/>
      <name val="Calibri"/>
      <family val="2"/>
      <scheme val="minor"/>
    </font>
    <font>
      <sz val="11"/>
      <color rgb="FF0B0080"/>
      <name val="Calibri"/>
      <family val="2"/>
      <scheme val="minor"/>
    </font>
    <font>
      <sz val="11"/>
      <color theme="1"/>
      <name val="Arial"/>
      <family val="2"/>
      <charset val="161"/>
    </font>
    <font>
      <sz val="11"/>
      <color theme="1"/>
      <name val="Calibri"/>
      <family val="2"/>
      <charset val="161"/>
    </font>
    <font>
      <sz val="11"/>
      <color theme="1"/>
      <name val="Calibri"/>
      <family val="2"/>
    </font>
    <font>
      <sz val="11"/>
      <color rgb="FFFF0000"/>
      <name val="Calibri"/>
      <family val="2"/>
      <scheme val="minor"/>
    </font>
    <font>
      <b/>
      <sz val="11"/>
      <color rgb="FFFF0000"/>
      <name val="Arial"/>
      <family val="2"/>
      <charset val="161"/>
    </font>
    <font>
      <b/>
      <sz val="11"/>
      <name val="Arial"/>
      <family val="2"/>
      <charset val="161"/>
    </font>
    <font>
      <b/>
      <sz val="11"/>
      <color rgb="FFFF0000"/>
      <name val="Calibri"/>
      <family val="2"/>
      <charset val="161"/>
      <scheme val="minor"/>
    </font>
    <font>
      <b/>
      <u/>
      <sz val="10"/>
      <name val="Arial Greek"/>
      <family val="2"/>
      <charset val="161"/>
    </font>
    <font>
      <sz val="11"/>
      <name val="Arial Greek"/>
      <charset val="161"/>
    </font>
    <font>
      <sz val="11"/>
      <name val="Arial"/>
      <family val="2"/>
      <charset val="161"/>
    </font>
    <font>
      <u/>
      <sz val="11"/>
      <name val="Arial Greek"/>
      <charset val="161"/>
    </font>
    <font>
      <b/>
      <i/>
      <u/>
      <sz val="10"/>
      <name val="Arial Greek"/>
      <family val="2"/>
      <charset val="161"/>
    </font>
    <font>
      <b/>
      <u/>
      <sz val="10"/>
      <name val="Arial Greek"/>
      <charset val="161"/>
    </font>
    <font>
      <b/>
      <u/>
      <sz val="10"/>
      <color indexed="10"/>
      <name val="Arial Greek"/>
      <charset val="161"/>
    </font>
    <font>
      <sz val="10"/>
      <color indexed="10"/>
      <name val="Arial Greek"/>
      <charset val="161"/>
    </font>
    <font>
      <b/>
      <sz val="10"/>
      <name val="Arial Greek"/>
      <charset val="161"/>
    </font>
    <font>
      <sz val="10"/>
      <name val="Arial"/>
      <family val="2"/>
    </font>
    <font>
      <b/>
      <sz val="11"/>
      <color rgb="FFFF0000"/>
      <name val="Calibri"/>
      <family val="2"/>
      <charset val="161"/>
    </font>
    <font>
      <b/>
      <sz val="10"/>
      <color rgb="FFFF0000"/>
      <name val="Arial Greek"/>
      <charset val="161"/>
    </font>
    <font>
      <sz val="11"/>
      <color theme="1"/>
      <name val="Calibri"/>
      <family val="2"/>
      <scheme val="minor"/>
    </font>
    <font>
      <b/>
      <sz val="10"/>
      <color rgb="FFFF0000"/>
      <name val="Arial"/>
      <family val="2"/>
    </font>
    <font>
      <b/>
      <sz val="11"/>
      <color rgb="FFFF0000"/>
      <name val="Calibri"/>
      <family val="2"/>
      <scheme val="minor"/>
    </font>
    <font>
      <b/>
      <sz val="10"/>
      <color rgb="FFFF0000"/>
      <name val="Arial"/>
      <family val="2"/>
      <charset val="161"/>
    </font>
    <font>
      <b/>
      <u/>
      <sz val="8"/>
      <name val="Arial Greek"/>
      <family val="2"/>
      <charset val="161"/>
    </font>
    <font>
      <sz val="7"/>
      <name val="Arial Greek"/>
      <family val="2"/>
      <charset val="161"/>
    </font>
    <font>
      <b/>
      <u/>
      <sz val="10"/>
      <color indexed="52"/>
      <name val="Arial Greek"/>
      <charset val="161"/>
    </font>
    <font>
      <b/>
      <u/>
      <sz val="11"/>
      <color indexed="52"/>
      <name val="Arial Greek"/>
      <charset val="161"/>
    </font>
    <font>
      <u/>
      <sz val="10"/>
      <name val="Arial Greek"/>
      <charset val="161"/>
    </font>
    <font>
      <sz val="10"/>
      <name val="Arial"/>
      <family val="2"/>
      <charset val="161"/>
    </font>
    <font>
      <b/>
      <u/>
      <sz val="8"/>
      <color indexed="10"/>
      <name val="Arial Greek"/>
      <charset val="161"/>
    </font>
    <font>
      <sz val="8"/>
      <name val="Arial Greek"/>
      <family val="2"/>
      <charset val="161"/>
    </font>
    <font>
      <b/>
      <u/>
      <sz val="8"/>
      <name val="Arial Greek"/>
      <charset val="161"/>
    </font>
    <font>
      <b/>
      <sz val="8"/>
      <name val="Arial Greek"/>
      <family val="2"/>
      <charset val="161"/>
    </font>
    <font>
      <b/>
      <sz val="8"/>
      <name val="Arial Greek"/>
      <charset val="161"/>
    </font>
    <font>
      <sz val="10"/>
      <name val="Arial Greek"/>
      <charset val="161"/>
    </font>
    <font>
      <b/>
      <sz val="10"/>
      <color indexed="57"/>
      <name val="Arial Greek"/>
      <charset val="161"/>
    </font>
    <font>
      <b/>
      <u/>
      <sz val="10"/>
      <color indexed="57"/>
      <name val="Arial Greek"/>
      <charset val="161"/>
    </font>
    <font>
      <b/>
      <sz val="10"/>
      <name val="Arial"/>
      <family val="2"/>
      <charset val="161"/>
    </font>
    <font>
      <b/>
      <sz val="10"/>
      <color indexed="14"/>
      <name val="Arial Greek"/>
      <charset val="161"/>
    </font>
    <font>
      <b/>
      <u/>
      <sz val="10"/>
      <color indexed="14"/>
      <name val="Arial Greek"/>
      <charset val="161"/>
    </font>
    <font>
      <b/>
      <sz val="10"/>
      <color indexed="12"/>
      <name val="Arial Greek"/>
      <charset val="161"/>
    </font>
    <font>
      <b/>
      <u/>
      <sz val="10"/>
      <color indexed="12"/>
      <name val="Arial Greek"/>
      <charset val="161"/>
    </font>
    <font>
      <b/>
      <sz val="10"/>
      <color indexed="10"/>
      <name val="Arial Greek"/>
      <charset val="161"/>
    </font>
    <font>
      <b/>
      <sz val="10"/>
      <color indexed="61"/>
      <name val="Arial Greek"/>
      <charset val="161"/>
    </font>
    <font>
      <b/>
      <u/>
      <sz val="10"/>
      <color indexed="61"/>
      <name val="Arial Greek"/>
      <charset val="161"/>
    </font>
    <font>
      <sz val="10"/>
      <color indexed="14"/>
      <name val="Arial Greek"/>
      <charset val="161"/>
    </font>
    <font>
      <b/>
      <u/>
      <sz val="12"/>
      <name val="Arial"/>
      <family val="2"/>
      <charset val="161"/>
    </font>
    <font>
      <b/>
      <u/>
      <sz val="10"/>
      <name val="Arial"/>
      <family val="2"/>
      <charset val="161"/>
    </font>
    <font>
      <sz val="12"/>
      <name val="Arial"/>
      <family val="2"/>
      <charset val="161"/>
    </font>
    <font>
      <b/>
      <u/>
      <sz val="11"/>
      <name val="Arial"/>
      <family val="2"/>
      <charset val="161"/>
    </font>
    <font>
      <b/>
      <sz val="12"/>
      <name val="Arial"/>
      <family val="2"/>
      <charset val="161"/>
    </font>
    <font>
      <b/>
      <sz val="12"/>
      <color rgb="FFFF0000"/>
      <name val="Arial"/>
      <family val="2"/>
      <charset val="161"/>
    </font>
    <font>
      <b/>
      <sz val="14"/>
      <color rgb="FFFF0000"/>
      <name val="Arial"/>
      <family val="2"/>
      <charset val="161"/>
    </font>
    <font>
      <b/>
      <sz val="12"/>
      <name val="Arial Greek"/>
      <charset val="161"/>
    </font>
    <font>
      <sz val="8"/>
      <name val="Arial Greek"/>
      <charset val="161"/>
    </font>
    <font>
      <sz val="9"/>
      <name val="Arial Greek"/>
      <charset val="161"/>
    </font>
    <font>
      <b/>
      <i/>
      <sz val="8"/>
      <name val="Arial Greek"/>
      <charset val="161"/>
    </font>
    <font>
      <b/>
      <i/>
      <sz val="11"/>
      <name val="Arial Greek"/>
      <charset val="161"/>
    </font>
    <font>
      <b/>
      <sz val="11"/>
      <color theme="1"/>
      <name val="Calibri"/>
      <family val="2"/>
      <charset val="161"/>
      <scheme val="minor"/>
    </font>
    <font>
      <b/>
      <u/>
      <sz val="11"/>
      <color theme="1"/>
      <name val="Calibri"/>
      <family val="2"/>
      <charset val="161"/>
      <scheme val="minor"/>
    </font>
    <font>
      <b/>
      <u/>
      <sz val="11"/>
      <color rgb="FFFF0000"/>
      <name val="Calibri"/>
      <family val="2"/>
      <charset val="161"/>
      <scheme val="minor"/>
    </font>
    <font>
      <u/>
      <sz val="11"/>
      <color theme="10"/>
      <name val="Calibri"/>
      <family val="2"/>
      <scheme val="minor"/>
    </font>
  </fonts>
  <fills count="12">
    <fill>
      <patternFill patternType="none"/>
    </fill>
    <fill>
      <patternFill patternType="gray125"/>
    </fill>
    <fill>
      <patternFill patternType="solid">
        <fgColor rgb="FFF8F9FA"/>
        <bgColor indexed="64"/>
      </patternFill>
    </fill>
    <fill>
      <patternFill patternType="solid">
        <fgColor rgb="FFEAECF0"/>
        <bgColor indexed="64"/>
      </patternFill>
    </fill>
    <fill>
      <patternFill patternType="solid">
        <fgColor rgb="FFFFFF00"/>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29"/>
        <bgColor indexed="64"/>
      </patternFill>
    </fill>
    <fill>
      <patternFill patternType="solid">
        <fgColor rgb="FF92D050"/>
        <bgColor indexed="64"/>
      </patternFill>
    </fill>
    <fill>
      <patternFill patternType="solid">
        <fgColor indexed="9"/>
        <bgColor indexed="64"/>
      </patternFill>
    </fill>
    <fill>
      <patternFill patternType="solid">
        <fgColor rgb="FFFFC000"/>
        <bgColor indexed="64"/>
      </patternFill>
    </fill>
  </fills>
  <borders count="29">
    <border>
      <left/>
      <right/>
      <top/>
      <bottom/>
      <diagonal/>
    </border>
    <border>
      <left style="medium">
        <color rgb="FFA2A9B1"/>
      </left>
      <right style="medium">
        <color rgb="FFA2A9B1"/>
      </right>
      <top style="medium">
        <color rgb="FFA2A9B1"/>
      </top>
      <bottom style="medium">
        <color rgb="FFA2A9B1"/>
      </bottom>
      <diagonal/>
    </border>
    <border>
      <left style="medium">
        <color rgb="FFA2A9B1"/>
      </left>
      <right style="medium">
        <color rgb="FFA2A9B1"/>
      </right>
      <top style="medium">
        <color rgb="FFA2A9B1"/>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s>
  <cellStyleXfs count="3">
    <xf numFmtId="0" fontId="0" fillId="0" borderId="0"/>
    <xf numFmtId="43" fontId="23" fillId="0" borderId="0" applyFont="0" applyFill="0" applyBorder="0" applyAlignment="0" applyProtection="0"/>
    <xf numFmtId="0" fontId="65" fillId="0" borderId="0" applyNumberFormat="0" applyFill="0" applyBorder="0" applyAlignment="0" applyProtection="0"/>
  </cellStyleXfs>
  <cellXfs count="179">
    <xf numFmtId="0" fontId="0" fillId="0" borderId="0" xfId="0"/>
    <xf numFmtId="0" fontId="1" fillId="3"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2" xfId="0" applyFont="1" applyFill="1" applyBorder="1" applyAlignment="1">
      <alignment vertical="center" wrapText="1"/>
    </xf>
    <xf numFmtId="0" fontId="4" fillId="0" borderId="0" xfId="0" applyFont="1"/>
    <xf numFmtId="0" fontId="4" fillId="4" borderId="0" xfId="0" applyFont="1" applyFill="1"/>
    <xf numFmtId="0" fontId="4" fillId="0" borderId="0" xfId="0" applyFont="1" applyAlignment="1">
      <alignment horizontal="center"/>
    </xf>
    <xf numFmtId="9" fontId="4" fillId="0" borderId="0" xfId="0" applyNumberFormat="1" applyFont="1" applyAlignment="1">
      <alignment horizontal="center"/>
    </xf>
    <xf numFmtId="164" fontId="4" fillId="0" borderId="0" xfId="0" applyNumberFormat="1" applyFont="1" applyAlignment="1">
      <alignment horizontal="center"/>
    </xf>
    <xf numFmtId="10" fontId="0" fillId="0" borderId="0" xfId="0" applyNumberFormat="1"/>
    <xf numFmtId="0" fontId="7" fillId="4" borderId="3" xfId="0" applyFont="1" applyFill="1" applyBorder="1"/>
    <xf numFmtId="0" fontId="4" fillId="0" borderId="3" xfId="0" applyFont="1" applyBorder="1"/>
    <xf numFmtId="0" fontId="4" fillId="0" borderId="3" xfId="0" applyFont="1" applyBorder="1" applyAlignment="1">
      <alignment horizontal="center"/>
    </xf>
    <xf numFmtId="0" fontId="8" fillId="0" borderId="3" xfId="0" applyFont="1" applyBorder="1"/>
    <xf numFmtId="165" fontId="4" fillId="0" borderId="0" xfId="0" applyNumberFormat="1" applyFont="1" applyAlignment="1">
      <alignment horizontal="center"/>
    </xf>
    <xf numFmtId="0" fontId="8" fillId="0" borderId="0" xfId="0" applyFont="1"/>
    <xf numFmtId="0" fontId="9" fillId="0" borderId="0" xfId="0" applyFont="1"/>
    <xf numFmtId="0" fontId="10" fillId="0" borderId="0" xfId="0" applyFont="1"/>
    <xf numFmtId="0" fontId="0" fillId="4" borderId="3" xfId="0" applyFill="1" applyBorder="1"/>
    <xf numFmtId="164" fontId="0" fillId="0" borderId="0" xfId="0" applyNumberFormat="1"/>
    <xf numFmtId="0" fontId="0" fillId="5" borderId="4" xfId="0" applyFill="1" applyBorder="1"/>
    <xf numFmtId="0" fontId="0" fillId="6" borderId="4" xfId="0" applyFill="1" applyBorder="1"/>
    <xf numFmtId="0" fontId="11" fillId="0" borderId="0" xfId="0" applyFont="1"/>
    <xf numFmtId="0" fontId="15" fillId="0" borderId="0" xfId="0" applyFont="1" applyAlignment="1">
      <alignment horizontal="center"/>
    </xf>
    <xf numFmtId="0" fontId="16" fillId="0" borderId="0" xfId="0" applyFont="1"/>
    <xf numFmtId="0" fontId="0" fillId="0" borderId="0" xfId="0" applyAlignment="1">
      <alignment horizontal="center"/>
    </xf>
    <xf numFmtId="0" fontId="0" fillId="7" borderId="3" xfId="0" applyFill="1" applyBorder="1" applyAlignment="1">
      <alignment horizontal="center"/>
    </xf>
    <xf numFmtId="3" fontId="0" fillId="5" borderId="3" xfId="0" applyNumberFormat="1" applyFill="1" applyBorder="1" applyAlignment="1">
      <alignment horizontal="center"/>
    </xf>
    <xf numFmtId="3" fontId="0" fillId="5" borderId="5" xfId="0" applyNumberFormat="1" applyFill="1" applyBorder="1" applyAlignment="1">
      <alignment horizontal="center"/>
    </xf>
    <xf numFmtId="3" fontId="0" fillId="7" borderId="3" xfId="0" applyNumberFormat="1" applyFill="1" applyBorder="1" applyAlignment="1">
      <alignment horizontal="center"/>
    </xf>
    <xf numFmtId="3" fontId="0" fillId="8" borderId="3" xfId="0" applyNumberFormat="1" applyFill="1" applyBorder="1"/>
    <xf numFmtId="0" fontId="17" fillId="0" borderId="0" xfId="0" applyFont="1"/>
    <xf numFmtId="0" fontId="18" fillId="0" borderId="0" xfId="0" applyFont="1"/>
    <xf numFmtId="164" fontId="0" fillId="0" borderId="0" xfId="0" applyNumberFormat="1" applyAlignment="1">
      <alignment horizontal="center"/>
    </xf>
    <xf numFmtId="0" fontId="19" fillId="0" borderId="0" xfId="0" applyFont="1"/>
    <xf numFmtId="3" fontId="0" fillId="5" borderId="3" xfId="0" applyNumberFormat="1" applyFill="1" applyBorder="1"/>
    <xf numFmtId="0" fontId="0" fillId="5" borderId="3" xfId="0" applyFill="1" applyBorder="1" applyAlignment="1">
      <alignment horizontal="center"/>
    </xf>
    <xf numFmtId="3" fontId="18" fillId="5" borderId="3" xfId="0" applyNumberFormat="1" applyFont="1" applyFill="1" applyBorder="1"/>
    <xf numFmtId="0" fontId="22" fillId="0" borderId="0" xfId="0" applyFont="1"/>
    <xf numFmtId="0" fontId="26" fillId="0" borderId="0" xfId="0" applyFont="1" applyAlignment="1">
      <alignment horizontal="justify"/>
    </xf>
    <xf numFmtId="0" fontId="11" fillId="5" borderId="0" xfId="0" applyFont="1" applyFill="1"/>
    <xf numFmtId="0" fontId="27" fillId="0" borderId="0" xfId="0" applyFont="1" applyAlignment="1">
      <alignment horizontal="center"/>
    </xf>
    <xf numFmtId="0" fontId="28" fillId="0" borderId="0" xfId="0" quotePrefix="1" applyFont="1" applyAlignment="1">
      <alignment horizontal="left"/>
    </xf>
    <xf numFmtId="3" fontId="0" fillId="0" borderId="0" xfId="0" applyNumberFormat="1" applyAlignment="1">
      <alignment horizontal="center"/>
    </xf>
    <xf numFmtId="0" fontId="28" fillId="0" borderId="0" xfId="0" applyFont="1"/>
    <xf numFmtId="0" fontId="0" fillId="0" borderId="0" xfId="0" applyAlignment="1">
      <alignment vertical="center" wrapText="1"/>
    </xf>
    <xf numFmtId="0" fontId="29" fillId="0" borderId="0" xfId="0" applyFont="1" applyAlignment="1">
      <alignment vertical="center" wrapText="1"/>
    </xf>
    <xf numFmtId="0" fontId="0" fillId="7" borderId="3" xfId="0" applyFill="1" applyBorder="1"/>
    <xf numFmtId="0" fontId="0" fillId="6" borderId="3" xfId="0" applyFill="1" applyBorder="1"/>
    <xf numFmtId="0" fontId="30" fillId="0" borderId="0" xfId="0" applyFont="1" applyFill="1" applyBorder="1"/>
    <xf numFmtId="0" fontId="16" fillId="0" borderId="0" xfId="0" applyFont="1" applyAlignment="1">
      <alignment horizontal="center"/>
    </xf>
    <xf numFmtId="0" fontId="31" fillId="0" borderId="0" xfId="0" applyFont="1"/>
    <xf numFmtId="0" fontId="0" fillId="5" borderId="0" xfId="0" applyFill="1" applyAlignment="1">
      <alignment horizontal="center"/>
    </xf>
    <xf numFmtId="0" fontId="0" fillId="0" borderId="0" xfId="0" applyFill="1" applyAlignment="1">
      <alignment horizontal="center"/>
    </xf>
    <xf numFmtId="3" fontId="0" fillId="9" borderId="3" xfId="0" applyNumberFormat="1" applyFill="1" applyBorder="1"/>
    <xf numFmtId="9" fontId="0" fillId="0" borderId="0" xfId="0" applyNumberFormat="1" applyFill="1" applyAlignment="1">
      <alignment horizontal="center"/>
    </xf>
    <xf numFmtId="166" fontId="0" fillId="9" borderId="3" xfId="0" applyNumberFormat="1" applyFill="1" applyBorder="1" applyAlignment="1">
      <alignment horizontal="center"/>
    </xf>
    <xf numFmtId="0" fontId="33" fillId="0" borderId="0" xfId="0" applyFont="1"/>
    <xf numFmtId="0" fontId="34" fillId="0" borderId="0" xfId="0" applyFont="1"/>
    <xf numFmtId="0" fontId="34" fillId="0" borderId="0" xfId="0" applyFont="1" applyAlignment="1">
      <alignment horizontal="left"/>
    </xf>
    <xf numFmtId="0" fontId="35" fillId="0" borderId="0" xfId="0" applyFont="1" applyAlignment="1">
      <alignment horizontal="center"/>
    </xf>
    <xf numFmtId="0" fontId="36" fillId="0" borderId="0" xfId="0" applyFont="1" applyAlignment="1">
      <alignment horizontal="center"/>
    </xf>
    <xf numFmtId="0" fontId="37" fillId="0" borderId="0" xfId="0" applyFont="1" applyAlignment="1">
      <alignment horizontal="left"/>
    </xf>
    <xf numFmtId="167" fontId="34" fillId="9" borderId="3" xfId="0" applyNumberFormat="1" applyFont="1" applyFill="1" applyBorder="1" applyAlignment="1">
      <alignment horizontal="center" vertical="top"/>
    </xf>
    <xf numFmtId="167" fontId="34" fillId="0" borderId="0" xfId="1" applyNumberFormat="1" applyFont="1" applyAlignment="1">
      <alignment horizontal="center"/>
    </xf>
    <xf numFmtId="0" fontId="37" fillId="0" borderId="0" xfId="0" quotePrefix="1" applyFont="1" applyAlignment="1">
      <alignment horizontal="left"/>
    </xf>
    <xf numFmtId="0" fontId="36" fillId="0" borderId="0" xfId="0" quotePrefix="1" applyFont="1" applyAlignment="1">
      <alignment horizontal="center"/>
    </xf>
    <xf numFmtId="0" fontId="38" fillId="0" borderId="0" xfId="0" applyFont="1"/>
    <xf numFmtId="0" fontId="0" fillId="0" borderId="0" xfId="0" applyFont="1"/>
    <xf numFmtId="0" fontId="39" fillId="0" borderId="0" xfId="0" applyFont="1"/>
    <xf numFmtId="0" fontId="40" fillId="0" borderId="0" xfId="0" quotePrefix="1" applyFont="1" applyAlignment="1">
      <alignment horizontal="left"/>
    </xf>
    <xf numFmtId="0" fontId="41" fillId="0" borderId="0" xfId="0" applyFont="1" applyAlignment="1">
      <alignment horizontal="left"/>
    </xf>
    <xf numFmtId="3" fontId="38" fillId="9" borderId="3" xfId="0" applyNumberFormat="1" applyFont="1" applyFill="1" applyBorder="1"/>
    <xf numFmtId="0" fontId="38" fillId="0" borderId="0" xfId="0" applyFont="1" applyAlignment="1">
      <alignment horizontal="center"/>
    </xf>
    <xf numFmtId="0" fontId="32" fillId="0" borderId="0" xfId="0" applyFont="1" applyAlignment="1">
      <alignment horizontal="left"/>
    </xf>
    <xf numFmtId="0" fontId="42" fillId="0" borderId="0" xfId="0" applyFont="1" applyAlignment="1">
      <alignment horizontal="center"/>
    </xf>
    <xf numFmtId="0" fontId="43" fillId="0" borderId="0" xfId="0" quotePrefix="1" applyFont="1" applyAlignment="1">
      <alignment horizontal="left"/>
    </xf>
    <xf numFmtId="0" fontId="0" fillId="0" borderId="0" xfId="0" applyFont="1" applyAlignment="1">
      <alignment horizontal="center"/>
    </xf>
    <xf numFmtId="168" fontId="38" fillId="9" borderId="3" xfId="0" applyNumberFormat="1" applyFont="1" applyFill="1" applyBorder="1"/>
    <xf numFmtId="0" fontId="44" fillId="0" borderId="0" xfId="0" applyFont="1" applyAlignment="1">
      <alignment horizontal="center"/>
    </xf>
    <xf numFmtId="0" fontId="45" fillId="0" borderId="0" xfId="0" quotePrefix="1" applyFont="1" applyAlignment="1">
      <alignment horizontal="left"/>
    </xf>
    <xf numFmtId="0" fontId="46" fillId="0" borderId="0" xfId="0" applyFont="1" applyAlignment="1">
      <alignment horizontal="center"/>
    </xf>
    <xf numFmtId="0" fontId="17" fillId="0" borderId="0" xfId="0" quotePrefix="1" applyFont="1" applyAlignment="1">
      <alignment horizontal="left"/>
    </xf>
    <xf numFmtId="0" fontId="39" fillId="0" borderId="0" xfId="0" applyFont="1" applyAlignment="1">
      <alignment horizontal="center"/>
    </xf>
    <xf numFmtId="0" fontId="47" fillId="0" borderId="0" xfId="0" applyFont="1" applyAlignment="1">
      <alignment horizontal="center"/>
    </xf>
    <xf numFmtId="0" fontId="48" fillId="0" borderId="0" xfId="0" quotePrefix="1" applyFont="1" applyAlignment="1">
      <alignment horizontal="left"/>
    </xf>
    <xf numFmtId="0" fontId="43" fillId="0" borderId="0" xfId="0" applyFont="1" applyAlignment="1">
      <alignment horizontal="left"/>
    </xf>
    <xf numFmtId="49" fontId="16" fillId="0" borderId="0" xfId="0" applyNumberFormat="1" applyFont="1" applyAlignment="1">
      <alignment horizontal="left"/>
    </xf>
    <xf numFmtId="0" fontId="45" fillId="0" borderId="0" xfId="0" applyFont="1" applyAlignment="1">
      <alignment horizontal="left"/>
    </xf>
    <xf numFmtId="0" fontId="38" fillId="9" borderId="3" xfId="0" applyFont="1" applyFill="1" applyBorder="1" applyAlignment="1">
      <alignment horizontal="center"/>
    </xf>
    <xf numFmtId="164" fontId="38" fillId="9" borderId="3" xfId="0" applyNumberFormat="1" applyFont="1" applyFill="1" applyBorder="1"/>
    <xf numFmtId="1" fontId="38" fillId="0" borderId="0" xfId="0" applyNumberFormat="1" applyFont="1" applyAlignment="1">
      <alignment horizontal="center"/>
    </xf>
    <xf numFmtId="0" fontId="49" fillId="0" borderId="0" xfId="0" applyFont="1"/>
    <xf numFmtId="0" fontId="38" fillId="0" borderId="0" xfId="0" applyFont="1" applyAlignment="1">
      <alignment horizontal="center" shrinkToFit="1"/>
    </xf>
    <xf numFmtId="0" fontId="38" fillId="9" borderId="3" xfId="0" applyFont="1" applyFill="1" applyBorder="1" applyAlignment="1">
      <alignment horizontal="center" shrinkToFit="1"/>
    </xf>
    <xf numFmtId="0" fontId="45" fillId="0" borderId="0" xfId="0" applyFont="1"/>
    <xf numFmtId="164" fontId="38" fillId="0" borderId="0" xfId="0" applyNumberFormat="1" applyFont="1"/>
    <xf numFmtId="0" fontId="32" fillId="10" borderId="9" xfId="0" applyFont="1" applyFill="1" applyBorder="1" applyAlignment="1">
      <alignment vertical="justify" wrapText="1"/>
    </xf>
    <xf numFmtId="0" fontId="32" fillId="0" borderId="0" xfId="0" applyFont="1" applyAlignment="1">
      <alignment vertical="justify"/>
    </xf>
    <xf numFmtId="0" fontId="52" fillId="10" borderId="9" xfId="0" applyFont="1" applyFill="1" applyBorder="1" applyAlignment="1">
      <alignment vertical="justify" wrapText="1"/>
    </xf>
    <xf numFmtId="9" fontId="52" fillId="10" borderId="9" xfId="0" applyNumberFormat="1" applyFont="1" applyFill="1" applyBorder="1" applyAlignment="1">
      <alignment vertical="justify" wrapText="1"/>
    </xf>
    <xf numFmtId="0" fontId="52" fillId="10" borderId="9" xfId="0" applyFont="1" applyFill="1" applyBorder="1" applyAlignment="1">
      <alignment horizontal="center" vertical="justify" wrapText="1"/>
    </xf>
    <xf numFmtId="0" fontId="32" fillId="10" borderId="9" xfId="0" applyFont="1" applyFill="1" applyBorder="1" applyAlignment="1">
      <alignment horizontal="center" vertical="justify" wrapText="1"/>
    </xf>
    <xf numFmtId="0" fontId="32" fillId="0" borderId="0" xfId="0" applyFont="1" applyAlignment="1">
      <alignment horizontal="center" vertical="justify"/>
    </xf>
    <xf numFmtId="3" fontId="52" fillId="10" borderId="9" xfId="0" applyNumberFormat="1" applyFont="1" applyFill="1" applyBorder="1" applyAlignment="1">
      <alignment vertical="justify" wrapText="1"/>
    </xf>
    <xf numFmtId="3" fontId="32" fillId="10" borderId="9" xfId="0" applyNumberFormat="1" applyFont="1" applyFill="1" applyBorder="1" applyAlignment="1">
      <alignment vertical="justify" wrapText="1"/>
    </xf>
    <xf numFmtId="0" fontId="50" fillId="10" borderId="9" xfId="0" applyFont="1" applyFill="1" applyBorder="1" applyAlignment="1">
      <alignment vertical="justify" wrapText="1"/>
    </xf>
    <xf numFmtId="0" fontId="57" fillId="0" borderId="12" xfId="0" applyFont="1" applyFill="1" applyBorder="1" applyAlignment="1">
      <alignment horizontal="centerContinuous"/>
    </xf>
    <xf numFmtId="0" fontId="0" fillId="0" borderId="13" xfId="0" applyFill="1" applyBorder="1" applyAlignment="1">
      <alignment horizontal="centerContinuous"/>
    </xf>
    <xf numFmtId="0" fontId="0" fillId="0" borderId="14" xfId="0" applyFill="1" applyBorder="1" applyAlignment="1">
      <alignment horizontal="centerContinuous"/>
    </xf>
    <xf numFmtId="2" fontId="19" fillId="0" borderId="15" xfId="0" applyNumberFormat="1" applyFont="1" applyFill="1" applyBorder="1" applyAlignment="1">
      <alignment horizontal="center" vertical="center"/>
    </xf>
    <xf numFmtId="0" fontId="19" fillId="0" borderId="16" xfId="0" applyFont="1" applyFill="1" applyBorder="1" applyAlignment="1">
      <alignment horizontal="centerContinuous" vertical="center"/>
    </xf>
    <xf numFmtId="0" fontId="19" fillId="0" borderId="16" xfId="0" applyFont="1" applyFill="1" applyBorder="1" applyAlignment="1">
      <alignment horizontal="center" vertical="center" textRotation="90" wrapText="1"/>
    </xf>
    <xf numFmtId="0" fontId="19" fillId="0" borderId="16" xfId="0" applyFont="1" applyFill="1" applyBorder="1" applyAlignment="1">
      <alignment horizontal="justify" vertical="center" textRotation="90"/>
    </xf>
    <xf numFmtId="0" fontId="19" fillId="0" borderId="17" xfId="0" applyFont="1" applyFill="1" applyBorder="1" applyAlignment="1">
      <alignment horizontal="center" vertical="center" textRotation="90" wrapText="1"/>
    </xf>
    <xf numFmtId="0" fontId="0" fillId="0" borderId="18" xfId="0" applyBorder="1"/>
    <xf numFmtId="0" fontId="0" fillId="0" borderId="0" xfId="0" applyBorder="1"/>
    <xf numFmtId="0" fontId="0" fillId="0" borderId="0" xfId="0" applyBorder="1" applyAlignment="1">
      <alignment horizontal="justify" vertical="center"/>
    </xf>
    <xf numFmtId="9" fontId="0" fillId="0" borderId="0" xfId="0" applyNumberFormat="1" applyBorder="1" applyAlignment="1">
      <alignment horizontal="justify" vertical="center"/>
    </xf>
    <xf numFmtId="0" fontId="0" fillId="0" borderId="19" xfId="0" applyBorder="1" applyAlignment="1">
      <alignment horizontal="justify" vertical="center"/>
    </xf>
    <xf numFmtId="0" fontId="19" fillId="0" borderId="20" xfId="0" applyFont="1" applyFill="1" applyBorder="1"/>
    <xf numFmtId="0" fontId="0" fillId="0" borderId="3" xfId="0" applyBorder="1"/>
    <xf numFmtId="3" fontId="0" fillId="0" borderId="3" xfId="0" applyNumberFormat="1" applyBorder="1"/>
    <xf numFmtId="3" fontId="0" fillId="0" borderId="21" xfId="0" applyNumberFormat="1" applyBorder="1"/>
    <xf numFmtId="0" fontId="19" fillId="0" borderId="22" xfId="0" applyFont="1" applyFill="1" applyBorder="1"/>
    <xf numFmtId="0" fontId="0" fillId="0" borderId="23" xfId="0" applyBorder="1"/>
    <xf numFmtId="3" fontId="0" fillId="0" borderId="23" xfId="0" applyNumberFormat="1" applyBorder="1"/>
    <xf numFmtId="3" fontId="0" fillId="0" borderId="24" xfId="0" applyNumberFormat="1" applyBorder="1"/>
    <xf numFmtId="0" fontId="19" fillId="0" borderId="25" xfId="0" applyFont="1" applyFill="1" applyBorder="1" applyAlignment="1">
      <alignment horizontal="centerContinuous"/>
    </xf>
    <xf numFmtId="0" fontId="19" fillId="0" borderId="26" xfId="0" applyFont="1" applyFill="1" applyBorder="1" applyAlignment="1">
      <alignment horizontal="centerContinuous"/>
    </xf>
    <xf numFmtId="3" fontId="19" fillId="0" borderId="26" xfId="0" applyNumberFormat="1" applyFont="1" applyFill="1" applyBorder="1"/>
    <xf numFmtId="3" fontId="19" fillId="0" borderId="27" xfId="0" applyNumberFormat="1" applyFont="1" applyFill="1" applyBorder="1"/>
    <xf numFmtId="0" fontId="0" fillId="0" borderId="15" xfId="0" applyFill="1" applyBorder="1"/>
    <xf numFmtId="3" fontId="0" fillId="0" borderId="17" xfId="0" applyNumberFormat="1" applyFill="1" applyBorder="1"/>
    <xf numFmtId="0" fontId="0" fillId="0" borderId="20" xfId="0" applyFill="1" applyBorder="1"/>
    <xf numFmtId="3" fontId="0" fillId="0" borderId="21" xfId="0" applyNumberFormat="1" applyFill="1" applyBorder="1"/>
    <xf numFmtId="0" fontId="0" fillId="0" borderId="22" xfId="0" applyFill="1" applyBorder="1"/>
    <xf numFmtId="3" fontId="0" fillId="0" borderId="24" xfId="0" applyNumberFormat="1" applyFill="1" applyBorder="1"/>
    <xf numFmtId="0" fontId="58" fillId="0" borderId="0" xfId="0" applyFont="1"/>
    <xf numFmtId="0" fontId="59" fillId="0" borderId="0" xfId="0" applyFont="1"/>
    <xf numFmtId="0" fontId="60" fillId="0" borderId="0" xfId="0" applyFont="1"/>
    <xf numFmtId="0" fontId="61" fillId="0" borderId="0" xfId="0" applyFont="1"/>
    <xf numFmtId="0" fontId="12" fillId="0" borderId="0" xfId="0" applyFont="1" applyAlignment="1">
      <alignment horizontal="left" vertical="center"/>
    </xf>
    <xf numFmtId="0" fontId="12" fillId="0" borderId="0" xfId="0" quotePrefix="1" applyFont="1" applyAlignment="1">
      <alignment horizontal="left" vertical="center"/>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vertical="center"/>
    </xf>
    <xf numFmtId="0" fontId="12" fillId="0" borderId="0" xfId="0" applyFont="1" applyAlignment="1">
      <alignment vertical="center"/>
    </xf>
    <xf numFmtId="0" fontId="20" fillId="0" borderId="0" xfId="0" applyFont="1" applyAlignment="1">
      <alignment horizontal="left" wrapText="1"/>
    </xf>
    <xf numFmtId="0" fontId="0" fillId="0" borderId="0" xfId="0" applyAlignment="1">
      <alignment horizontal="left" wrapText="1"/>
    </xf>
    <xf numFmtId="0" fontId="20" fillId="0" borderId="0" xfId="0" applyFont="1" applyAlignment="1">
      <alignment horizontal="justify"/>
    </xf>
    <xf numFmtId="0" fontId="0" fillId="0" borderId="0" xfId="0" applyAlignment="1"/>
    <xf numFmtId="0" fontId="24" fillId="0" borderId="0" xfId="0" applyFont="1" applyAlignment="1">
      <alignment horizontal="justify"/>
    </xf>
    <xf numFmtId="0" fontId="25" fillId="0" borderId="0" xfId="0" applyFont="1" applyAlignment="1"/>
    <xf numFmtId="0" fontId="0" fillId="0" borderId="0" xfId="0" applyAlignment="1">
      <alignment vertical="center"/>
    </xf>
    <xf numFmtId="0" fontId="0" fillId="0" borderId="0" xfId="0" applyAlignment="1">
      <alignment vertical="center" wrapText="1"/>
    </xf>
    <xf numFmtId="0" fontId="0" fillId="9" borderId="0" xfId="0" applyFont="1" applyFill="1" applyAlignment="1">
      <alignment horizontal="center"/>
    </xf>
    <xf numFmtId="0" fontId="38" fillId="9" borderId="0" xfId="0" applyFont="1" applyFill="1" applyAlignment="1">
      <alignment horizontal="center"/>
    </xf>
    <xf numFmtId="0" fontId="0" fillId="0" borderId="0" xfId="0" applyFont="1" applyAlignment="1">
      <alignment horizontal="center"/>
    </xf>
    <xf numFmtId="0" fontId="17" fillId="0" borderId="0" xfId="0" applyFont="1" applyAlignment="1">
      <alignment horizontal="center"/>
    </xf>
    <xf numFmtId="0" fontId="16" fillId="0" borderId="0" xfId="0" applyFont="1" applyAlignment="1">
      <alignment horizontal="center"/>
    </xf>
    <xf numFmtId="0" fontId="56" fillId="0" borderId="0" xfId="0" applyFont="1" applyAlignment="1">
      <alignment horizontal="left" vertical="justify"/>
    </xf>
    <xf numFmtId="0" fontId="50" fillId="10" borderId="6" xfId="0" applyFont="1" applyFill="1" applyBorder="1" applyAlignment="1">
      <alignment horizontal="center" vertical="justify"/>
    </xf>
    <xf numFmtId="0" fontId="51" fillId="0" borderId="7" xfId="0" applyFont="1" applyBorder="1" applyAlignment="1">
      <alignment horizontal="center" vertical="justify"/>
    </xf>
    <xf numFmtId="0" fontId="51" fillId="0" borderId="8" xfId="0" applyFont="1" applyBorder="1" applyAlignment="1">
      <alignment horizontal="center" vertical="justify"/>
    </xf>
    <xf numFmtId="0" fontId="52" fillId="10" borderId="10" xfId="0" applyFont="1" applyFill="1" applyBorder="1" applyAlignment="1">
      <alignment horizontal="center" vertical="justify" wrapText="1"/>
    </xf>
    <xf numFmtId="0" fontId="32" fillId="0" borderId="11" xfId="0" applyFont="1" applyBorder="1" applyAlignment="1">
      <alignment vertical="justify" wrapText="1"/>
    </xf>
    <xf numFmtId="0" fontId="53" fillId="0" borderId="0" xfId="0" applyFont="1" applyAlignment="1">
      <alignment horizontal="justify" vertical="justify" wrapText="1"/>
    </xf>
    <xf numFmtId="0" fontId="13" fillId="0" borderId="0" xfId="0" applyFont="1" applyAlignment="1">
      <alignment horizontal="justify" vertical="justify" wrapText="1"/>
    </xf>
    <xf numFmtId="0" fontId="54" fillId="0" borderId="0" xfId="0" applyFont="1" applyBorder="1" applyAlignment="1">
      <alignment vertical="justify" wrapText="1"/>
    </xf>
    <xf numFmtId="0" fontId="41" fillId="0" borderId="0" xfId="0" applyFont="1" applyAlignment="1">
      <alignment vertical="justify" wrapText="1"/>
    </xf>
    <xf numFmtId="0" fontId="55" fillId="0" borderId="0" xfId="0" applyFont="1" applyAlignment="1">
      <alignment horizontal="left" vertical="center" wrapText="1"/>
    </xf>
    <xf numFmtId="0" fontId="63" fillId="4" borderId="0" xfId="0" applyFont="1" applyFill="1" applyAlignment="1">
      <alignment horizontal="center"/>
    </xf>
    <xf numFmtId="0" fontId="0" fillId="11" borderId="28" xfId="0" applyFill="1" applyBorder="1"/>
    <xf numFmtId="0" fontId="64" fillId="4" borderId="0" xfId="0" applyFont="1" applyFill="1" applyAlignment="1">
      <alignment horizontal="center"/>
    </xf>
    <xf numFmtId="0" fontId="62" fillId="0" borderId="0" xfId="0" applyFont="1"/>
    <xf numFmtId="0" fontId="65" fillId="0" borderId="0" xfId="2"/>
  </cellXfs>
  <cellStyles count="3">
    <cellStyle name="Κανονικό" xfId="0" builtinId="0"/>
    <cellStyle name="Κόμμα" xfId="1" builtinId="3"/>
    <cellStyle name="Υπερ-σύνδεση" xfId="2" builtinId="8"/>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219075</xdr:colOff>
      <xdr:row>3</xdr:row>
      <xdr:rowOff>142875</xdr:rowOff>
    </xdr:to>
    <xdr:pic>
      <xdr:nvPicPr>
        <xdr:cNvPr id="2" name="Εικόνα 1"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05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xdr:row>
      <xdr:rowOff>0</xdr:rowOff>
    </xdr:from>
    <xdr:to>
      <xdr:col>2</xdr:col>
      <xdr:colOff>219075</xdr:colOff>
      <xdr:row>4</xdr:row>
      <xdr:rowOff>133350</xdr:rowOff>
    </xdr:to>
    <xdr:pic>
      <xdr:nvPicPr>
        <xdr:cNvPr id="3" name="Εικόνα 2" descr="https://upload.wikimedia.org/wikipedia/en/thumb/b/ba/Flag_of_Germany.svg/23px-Flag_of_Germany.sv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981075"/>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xdr:row>
      <xdr:rowOff>0</xdr:rowOff>
    </xdr:from>
    <xdr:to>
      <xdr:col>2</xdr:col>
      <xdr:colOff>219075</xdr:colOff>
      <xdr:row>5</xdr:row>
      <xdr:rowOff>142875</xdr:rowOff>
    </xdr:to>
    <xdr:pic>
      <xdr:nvPicPr>
        <xdr:cNvPr id="4" name="Εικόνα 3" descr="https://upload.wikimedia.org/wikipedia/commons/thumb/0/09/Flag_of_South_Korea.svg/23px-Flag_of_South_Korea.svg.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0" y="15621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xdr:row>
      <xdr:rowOff>0</xdr:rowOff>
    </xdr:from>
    <xdr:to>
      <xdr:col>2</xdr:col>
      <xdr:colOff>219075</xdr:colOff>
      <xdr:row>6</xdr:row>
      <xdr:rowOff>114300</xdr:rowOff>
    </xdr:to>
    <xdr:pic>
      <xdr:nvPicPr>
        <xdr:cNvPr id="5" name="Εικόνα 4"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1952625"/>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xdr:row>
      <xdr:rowOff>0</xdr:rowOff>
    </xdr:from>
    <xdr:to>
      <xdr:col>2</xdr:col>
      <xdr:colOff>219075</xdr:colOff>
      <xdr:row>7</xdr:row>
      <xdr:rowOff>114300</xdr:rowOff>
    </xdr:to>
    <xdr:pic>
      <xdr:nvPicPr>
        <xdr:cNvPr id="6" name="Εικόνα 5"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28003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219075</xdr:colOff>
      <xdr:row>8</xdr:row>
      <xdr:rowOff>142875</xdr:rowOff>
    </xdr:to>
    <xdr:pic>
      <xdr:nvPicPr>
        <xdr:cNvPr id="7" name="Εικόνα 6"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908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xdr:row>
      <xdr:rowOff>0</xdr:rowOff>
    </xdr:from>
    <xdr:to>
      <xdr:col>2</xdr:col>
      <xdr:colOff>219075</xdr:colOff>
      <xdr:row>9</xdr:row>
      <xdr:rowOff>142875</xdr:rowOff>
    </xdr:to>
    <xdr:pic>
      <xdr:nvPicPr>
        <xdr:cNvPr id="8" name="Εικόνα 7"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3909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219075</xdr:colOff>
      <xdr:row>10</xdr:row>
      <xdr:rowOff>142875</xdr:rowOff>
    </xdr:to>
    <xdr:pic>
      <xdr:nvPicPr>
        <xdr:cNvPr id="9" name="Εικόνα 8" descr="https://upload.wikimedia.org/wikipedia/en/thumb/0/03/Flag_of_Italy.svg/23px-Flag_of_Italy.svg.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9200" y="35909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228600</xdr:colOff>
      <xdr:row>10</xdr:row>
      <xdr:rowOff>0</xdr:rowOff>
    </xdr:from>
    <xdr:to>
      <xdr:col>2</xdr:col>
      <xdr:colOff>447675</xdr:colOff>
      <xdr:row>10</xdr:row>
      <xdr:rowOff>114300</xdr:rowOff>
    </xdr:to>
    <xdr:pic>
      <xdr:nvPicPr>
        <xdr:cNvPr id="10" name="Εικόνα 9"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47800" y="3590925"/>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xdr:row>
      <xdr:rowOff>0</xdr:rowOff>
    </xdr:from>
    <xdr:to>
      <xdr:col>2</xdr:col>
      <xdr:colOff>219075</xdr:colOff>
      <xdr:row>11</xdr:row>
      <xdr:rowOff>142875</xdr:rowOff>
    </xdr:to>
    <xdr:pic>
      <xdr:nvPicPr>
        <xdr:cNvPr id="11" name="Εικόνα 10" descr="https://upload.wikimedia.org/wikipedia/en/thumb/c/c3/Flag_of_France.svg/23px-Flag_of_France.svg.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9200" y="41719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219075</xdr:colOff>
      <xdr:row>12</xdr:row>
      <xdr:rowOff>142875</xdr:rowOff>
    </xdr:to>
    <xdr:pic>
      <xdr:nvPicPr>
        <xdr:cNvPr id="12" name="Εικόνα 11" descr="https://upload.wikimedia.org/wikipedia/en/thumb/c/c3/Flag_of_France.svg/23px-Flag_of_France.svg.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9200" y="43719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219075</xdr:colOff>
      <xdr:row>13</xdr:row>
      <xdr:rowOff>142875</xdr:rowOff>
    </xdr:to>
    <xdr:pic>
      <xdr:nvPicPr>
        <xdr:cNvPr id="13" name="Εικόνα 12"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47625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219075</xdr:colOff>
      <xdr:row>14</xdr:row>
      <xdr:rowOff>142875</xdr:rowOff>
    </xdr:to>
    <xdr:pic>
      <xdr:nvPicPr>
        <xdr:cNvPr id="14" name="Εικόνα 13"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49625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219075</xdr:colOff>
      <xdr:row>15</xdr:row>
      <xdr:rowOff>133350</xdr:rowOff>
    </xdr:to>
    <xdr:pic>
      <xdr:nvPicPr>
        <xdr:cNvPr id="15" name="Εικόνα 14" descr="https://upload.wikimedia.org/wikipedia/en/thumb/b/ba/Flag_of_Germany.svg/23px-Flag_of_Germany.sv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51625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219075</xdr:colOff>
      <xdr:row>16</xdr:row>
      <xdr:rowOff>133350</xdr:rowOff>
    </xdr:to>
    <xdr:pic>
      <xdr:nvPicPr>
        <xdr:cNvPr id="16" name="Εικόνα 15" descr="https://upload.wikimedia.org/wikipedia/en/thumb/b/ba/Flag_of_Germany.svg/23px-Flag_of_Germany.sv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5553075"/>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219075</xdr:colOff>
      <xdr:row>17</xdr:row>
      <xdr:rowOff>142875</xdr:rowOff>
    </xdr:to>
    <xdr:pic>
      <xdr:nvPicPr>
        <xdr:cNvPr id="17" name="Εικόνα 16"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59436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219075</xdr:colOff>
      <xdr:row>18</xdr:row>
      <xdr:rowOff>142875</xdr:rowOff>
    </xdr:to>
    <xdr:pic>
      <xdr:nvPicPr>
        <xdr:cNvPr id="18" name="Εικόνα 17"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436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xdr:row>
      <xdr:rowOff>0</xdr:rowOff>
    </xdr:from>
    <xdr:to>
      <xdr:col>2</xdr:col>
      <xdr:colOff>219075</xdr:colOff>
      <xdr:row>19</xdr:row>
      <xdr:rowOff>142875</xdr:rowOff>
    </xdr:to>
    <xdr:pic>
      <xdr:nvPicPr>
        <xdr:cNvPr id="19" name="Εικόνα 18"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634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219075</xdr:colOff>
      <xdr:row>20</xdr:row>
      <xdr:rowOff>142875</xdr:rowOff>
    </xdr:to>
    <xdr:pic>
      <xdr:nvPicPr>
        <xdr:cNvPr id="20" name="Εικόνα 19"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65436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219075</xdr:colOff>
      <xdr:row>21</xdr:row>
      <xdr:rowOff>142875</xdr:rowOff>
    </xdr:to>
    <xdr:pic>
      <xdr:nvPicPr>
        <xdr:cNvPr id="21" name="Εικόνα 20"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69342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219075</xdr:colOff>
      <xdr:row>22</xdr:row>
      <xdr:rowOff>142875</xdr:rowOff>
    </xdr:to>
    <xdr:pic>
      <xdr:nvPicPr>
        <xdr:cNvPr id="22" name="Εικόνα 21"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71342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25</xdr:row>
      <xdr:rowOff>0</xdr:rowOff>
    </xdr:from>
    <xdr:ext cx="219075" cy="114300"/>
    <xdr:pic>
      <xdr:nvPicPr>
        <xdr:cNvPr id="23" name="Εικόνα 22" descr="https://upload.wikimedia.org/wikipedia/en/thumb/a/a4/Flag_of_the_United_States.svg/23px-Flag_of_the_United_States.svg.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52700" y="1190625"/>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xdr:row>
      <xdr:rowOff>0</xdr:rowOff>
    </xdr:from>
    <xdr:ext cx="219075" cy="142875"/>
    <xdr:pic>
      <xdr:nvPicPr>
        <xdr:cNvPr id="24" name="Εικόνα 23" descr="https://upload.wikimedia.org/wikipedia/commons/thumb/f/fa/Flag_of_the_People%27s_Republic_of_China.svg/23px-Flag_of_the_People%27s_Republic_of_China.svg.png"/>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552700" y="439102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27</xdr:row>
      <xdr:rowOff>0</xdr:rowOff>
    </xdr:from>
    <xdr:ext cx="219075" cy="133350"/>
    <xdr:pic>
      <xdr:nvPicPr>
        <xdr:cNvPr id="25" name="Εικόνα 24" descr="https://upload.wikimedia.org/wikipedia/en/thumb/b/ba/Flag_of_Germany.svg/23px-Flag_of_Germany.sv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52700" y="3190875"/>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28</xdr:row>
      <xdr:rowOff>0</xdr:rowOff>
    </xdr:from>
    <xdr:ext cx="219075" cy="142875"/>
    <xdr:pic>
      <xdr:nvPicPr>
        <xdr:cNvPr id="26" name="Εικόνα 25" descr="https://upload.wikimedia.org/wikipedia/en/thumb/9/9e/Flag_of_Japan.svg/23px-Flag_of_Japan.sv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2700" y="2590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29</xdr:row>
      <xdr:rowOff>0</xdr:rowOff>
    </xdr:from>
    <xdr:ext cx="219075" cy="142875"/>
    <xdr:pic>
      <xdr:nvPicPr>
        <xdr:cNvPr id="27" name="Εικόνα 26" descr="https://upload.wikimedia.org/wikipedia/en/thumb/c/c3/Flag_of_France.svg/23px-Flag_of_France.svg.png"/>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552700" y="21907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30</xdr:row>
      <xdr:rowOff>0</xdr:rowOff>
    </xdr:from>
    <xdr:ext cx="219075" cy="142875"/>
    <xdr:pic>
      <xdr:nvPicPr>
        <xdr:cNvPr id="28" name="Εικόνα 27" descr="https://upload.wikimedia.org/wikipedia/commons/thumb/0/09/Flag_of_South_Korea.svg/23px-Flag_of_South_Korea.svg.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52700" y="9906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3</xdr:row>
      <xdr:rowOff>161924</xdr:rowOff>
    </xdr:from>
    <xdr:to>
      <xdr:col>16</xdr:col>
      <xdr:colOff>133350</xdr:colOff>
      <xdr:row>12</xdr:row>
      <xdr:rowOff>28574</xdr:rowOff>
    </xdr:to>
    <xdr:pic>
      <xdr:nvPicPr>
        <xdr:cNvPr id="2" name="Εικόνα 1"/>
        <xdr:cNvPicPr/>
      </xdr:nvPicPr>
      <xdr:blipFill>
        <a:blip xmlns:r="http://schemas.openxmlformats.org/officeDocument/2006/relationships" r:embed="rId1"/>
        <a:stretch>
          <a:fillRect/>
        </a:stretch>
      </xdr:blipFill>
      <xdr:spPr>
        <a:xfrm>
          <a:off x="8753475" y="1181099"/>
          <a:ext cx="1352550" cy="1323975"/>
        </a:xfrm>
        <a:prstGeom prst="rect">
          <a:avLst/>
        </a:prstGeom>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rogoulas@uth.gr" TargetMode="Externa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7"/>
  <sheetViews>
    <sheetView tabSelected="1" workbookViewId="0">
      <selection activeCell="B4" sqref="B4"/>
    </sheetView>
  </sheetViews>
  <sheetFormatPr defaultRowHeight="15" x14ac:dyDescent="0.25"/>
  <cols>
    <col min="1" max="1" width="5" customWidth="1"/>
    <col min="2" max="2" width="28" customWidth="1"/>
    <col min="3" max="3" width="27.140625" customWidth="1"/>
    <col min="4" max="4" width="20.5703125" customWidth="1"/>
    <col min="5" max="5" width="20.85546875" customWidth="1"/>
  </cols>
  <sheetData>
    <row r="1" spans="1:5" x14ac:dyDescent="0.25">
      <c r="B1" s="174" t="s">
        <v>406</v>
      </c>
      <c r="C1" s="174" t="s">
        <v>407</v>
      </c>
      <c r="D1" s="174" t="s">
        <v>408</v>
      </c>
      <c r="E1" s="176" t="s">
        <v>410</v>
      </c>
    </row>
    <row r="2" spans="1:5" x14ac:dyDescent="0.25">
      <c r="A2">
        <v>1</v>
      </c>
    </row>
    <row r="3" spans="1:5" x14ac:dyDescent="0.25">
      <c r="A3">
        <v>2</v>
      </c>
    </row>
    <row r="4" spans="1:5" x14ac:dyDescent="0.25">
      <c r="A4">
        <v>3</v>
      </c>
    </row>
    <row r="5" spans="1:5" x14ac:dyDescent="0.25">
      <c r="A5">
        <v>4</v>
      </c>
    </row>
    <row r="6" spans="1:5" x14ac:dyDescent="0.25">
      <c r="A6">
        <v>5</v>
      </c>
    </row>
    <row r="8" spans="1:5" x14ac:dyDescent="0.25">
      <c r="B8" s="19" t="s">
        <v>409</v>
      </c>
    </row>
    <row r="9" spans="1:5" x14ac:dyDescent="0.25">
      <c r="A9">
        <v>1</v>
      </c>
      <c r="B9" s="175"/>
    </row>
    <row r="10" spans="1:5" x14ac:dyDescent="0.25">
      <c r="A10">
        <v>2</v>
      </c>
      <c r="B10" s="175"/>
    </row>
    <row r="11" spans="1:5" x14ac:dyDescent="0.25">
      <c r="A11">
        <v>3</v>
      </c>
      <c r="B11" s="175"/>
    </row>
    <row r="16" spans="1:5" x14ac:dyDescent="0.25">
      <c r="B16" s="177" t="s">
        <v>411</v>
      </c>
    </row>
    <row r="17" spans="2:2" ht="23.25" customHeight="1" x14ac:dyDescent="0.25">
      <c r="B17" s="178" t="s">
        <v>412</v>
      </c>
    </row>
  </sheetData>
  <hyperlinks>
    <hyperlink ref="B17"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B8" sqref="B8"/>
    </sheetView>
  </sheetViews>
  <sheetFormatPr defaultRowHeight="15" x14ac:dyDescent="0.25"/>
  <cols>
    <col min="1" max="1" width="22" customWidth="1"/>
    <col min="2" max="2" width="7.7109375" customWidth="1"/>
    <col min="3" max="3" width="8.140625" customWidth="1"/>
    <col min="5" max="5" width="7.85546875" customWidth="1"/>
    <col min="6" max="6" width="8.7109375" customWidth="1"/>
    <col min="7" max="7" width="8.5703125" customWidth="1"/>
    <col min="8" max="8" width="7.5703125" bestFit="1" customWidth="1"/>
    <col min="9" max="9" width="8" customWidth="1"/>
    <col min="10" max="10" width="7.5703125" bestFit="1" customWidth="1"/>
    <col min="11" max="11" width="8.5703125" bestFit="1" customWidth="1"/>
  </cols>
  <sheetData>
    <row r="1" spans="1:11" x14ac:dyDescent="0.25">
      <c r="A1" s="42" t="s">
        <v>153</v>
      </c>
      <c r="B1" s="43" t="s">
        <v>154</v>
      </c>
      <c r="C1" s="43" t="s">
        <v>155</v>
      </c>
      <c r="D1" s="43" t="s">
        <v>156</v>
      </c>
      <c r="E1" s="43" t="s">
        <v>157</v>
      </c>
      <c r="F1" s="43" t="s">
        <v>158</v>
      </c>
      <c r="G1" s="43" t="s">
        <v>159</v>
      </c>
      <c r="H1" s="43" t="s">
        <v>160</v>
      </c>
      <c r="I1" s="43" t="s">
        <v>161</v>
      </c>
      <c r="J1" s="43" t="s">
        <v>162</v>
      </c>
      <c r="K1" s="43" t="s">
        <v>163</v>
      </c>
    </row>
    <row r="2" spans="1:11" x14ac:dyDescent="0.25">
      <c r="B2" s="43" t="s">
        <v>164</v>
      </c>
      <c r="C2" s="43" t="s">
        <v>165</v>
      </c>
      <c r="D2" s="43" t="s">
        <v>166</v>
      </c>
      <c r="E2" s="43" t="s">
        <v>167</v>
      </c>
      <c r="F2" s="43" t="s">
        <v>168</v>
      </c>
      <c r="G2" s="43" t="s">
        <v>169</v>
      </c>
      <c r="H2" s="43" t="s">
        <v>170</v>
      </c>
      <c r="I2" s="43" t="s">
        <v>171</v>
      </c>
      <c r="J2" s="43" t="s">
        <v>172</v>
      </c>
      <c r="K2" s="43" t="s">
        <v>173</v>
      </c>
    </row>
    <row r="3" spans="1:11" x14ac:dyDescent="0.25">
      <c r="B3" s="43">
        <v>55</v>
      </c>
      <c r="C3" s="43">
        <v>1.4</v>
      </c>
      <c r="D3" s="43" t="s">
        <v>174</v>
      </c>
      <c r="E3" s="43" t="s">
        <v>175</v>
      </c>
      <c r="F3" s="43" t="s">
        <v>176</v>
      </c>
      <c r="G3" s="43" t="s">
        <v>174</v>
      </c>
      <c r="H3" s="43" t="s">
        <v>174</v>
      </c>
      <c r="I3" s="43" t="s">
        <v>176</v>
      </c>
      <c r="J3" s="43" t="s">
        <v>175</v>
      </c>
      <c r="K3" s="43" t="s">
        <v>174</v>
      </c>
    </row>
    <row r="4" spans="1:11" x14ac:dyDescent="0.25">
      <c r="A4" s="44" t="s">
        <v>177</v>
      </c>
      <c r="B4" s="45">
        <v>5500</v>
      </c>
      <c r="C4" s="45">
        <v>5360</v>
      </c>
      <c r="D4" s="45">
        <v>7680</v>
      </c>
      <c r="E4" s="45">
        <v>11640</v>
      </c>
      <c r="F4" s="45">
        <v>6900</v>
      </c>
      <c r="G4" s="45">
        <v>8600</v>
      </c>
      <c r="H4" s="45">
        <v>7600</v>
      </c>
      <c r="I4" s="45">
        <v>9100</v>
      </c>
      <c r="J4" s="45">
        <v>14900</v>
      </c>
      <c r="K4" s="45">
        <v>5400</v>
      </c>
    </row>
    <row r="5" spans="1:11" x14ac:dyDescent="0.25">
      <c r="A5" s="46" t="s">
        <v>178</v>
      </c>
      <c r="B5" s="45">
        <v>30000</v>
      </c>
      <c r="C5" s="45">
        <v>35350</v>
      </c>
      <c r="D5" s="45">
        <v>60990</v>
      </c>
      <c r="E5" s="45">
        <v>38550</v>
      </c>
      <c r="F5" s="45">
        <v>32200</v>
      </c>
      <c r="G5" s="45">
        <v>41150</v>
      </c>
      <c r="H5" s="45">
        <v>37900</v>
      </c>
      <c r="I5" s="45">
        <v>39000</v>
      </c>
      <c r="J5" s="45">
        <v>40900</v>
      </c>
      <c r="K5" s="45">
        <v>34900</v>
      </c>
    </row>
    <row r="6" spans="1:11" x14ac:dyDescent="0.25">
      <c r="A6" s="46" t="s">
        <v>179</v>
      </c>
      <c r="B6" s="45">
        <v>22500</v>
      </c>
      <c r="C6" s="45">
        <v>15830</v>
      </c>
      <c r="D6" s="45">
        <v>23680</v>
      </c>
      <c r="E6" s="45">
        <v>21570</v>
      </c>
      <c r="F6" s="45">
        <v>12100</v>
      </c>
      <c r="G6" s="45">
        <v>18900</v>
      </c>
      <c r="H6" s="45">
        <v>21000</v>
      </c>
      <c r="I6" s="45">
        <v>21700</v>
      </c>
      <c r="J6" s="45">
        <v>33900</v>
      </c>
      <c r="K6" s="45">
        <v>18600</v>
      </c>
    </row>
    <row r="7" spans="1:11" x14ac:dyDescent="0.25">
      <c r="A7" s="46" t="s">
        <v>180</v>
      </c>
      <c r="B7" s="45">
        <v>44000</v>
      </c>
      <c r="C7" s="45">
        <v>20560</v>
      </c>
      <c r="D7" s="45">
        <v>39330</v>
      </c>
      <c r="E7" s="45">
        <v>45800</v>
      </c>
      <c r="F7" s="45">
        <v>73600</v>
      </c>
      <c r="G7" s="45">
        <v>43400</v>
      </c>
      <c r="H7" s="45">
        <v>86900</v>
      </c>
      <c r="I7" s="45">
        <v>64000</v>
      </c>
      <c r="J7" s="45">
        <v>76600</v>
      </c>
      <c r="K7" s="45">
        <v>33100</v>
      </c>
    </row>
    <row r="8" spans="1:11" x14ac:dyDescent="0.25">
      <c r="A8" s="46" t="s">
        <v>181</v>
      </c>
      <c r="B8" s="45">
        <v>42500</v>
      </c>
      <c r="C8" s="45">
        <v>20950</v>
      </c>
      <c r="D8" s="45">
        <v>43470</v>
      </c>
      <c r="E8" s="45">
        <v>56700</v>
      </c>
      <c r="F8" s="45">
        <v>71400</v>
      </c>
      <c r="G8" s="45">
        <v>48100</v>
      </c>
      <c r="H8" s="45">
        <v>87300</v>
      </c>
      <c r="I8" s="45">
        <v>65900</v>
      </c>
      <c r="J8" s="45">
        <v>72800</v>
      </c>
      <c r="K8" s="45">
        <v>39300</v>
      </c>
    </row>
    <row r="9" spans="1:11" x14ac:dyDescent="0.25">
      <c r="A9" s="46" t="s">
        <v>182</v>
      </c>
      <c r="B9" s="45">
        <v>18000</v>
      </c>
      <c r="C9" s="45">
        <v>27600</v>
      </c>
      <c r="D9" s="45">
        <v>24190</v>
      </c>
      <c r="E9" s="45">
        <v>38200</v>
      </c>
      <c r="F9" s="45">
        <v>22000</v>
      </c>
      <c r="G9" s="45">
        <v>25000</v>
      </c>
      <c r="H9" s="45">
        <v>22800</v>
      </c>
      <c r="I9" s="45">
        <v>21100</v>
      </c>
      <c r="J9" s="45">
        <v>52500</v>
      </c>
      <c r="K9" s="45">
        <v>11200</v>
      </c>
    </row>
    <row r="10" spans="1:11" x14ac:dyDescent="0.25">
      <c r="A10" s="46" t="s">
        <v>183</v>
      </c>
      <c r="B10" s="45">
        <v>15500</v>
      </c>
      <c r="C10" s="45">
        <v>11800</v>
      </c>
      <c r="D10" s="45">
        <v>15170</v>
      </c>
      <c r="E10" s="45">
        <v>12000</v>
      </c>
      <c r="F10" s="45">
        <v>14500</v>
      </c>
      <c r="G10" s="45">
        <v>18900</v>
      </c>
      <c r="H10" s="45">
        <v>16200</v>
      </c>
      <c r="I10" s="45">
        <v>11200</v>
      </c>
      <c r="J10" s="45">
        <v>21300</v>
      </c>
      <c r="K10" s="45">
        <v>14300</v>
      </c>
    </row>
    <row r="11" spans="1:11" x14ac:dyDescent="0.25">
      <c r="A11" s="44" t="s">
        <v>184</v>
      </c>
      <c r="B11" s="45">
        <v>35000</v>
      </c>
      <c r="C11" s="45">
        <v>51150</v>
      </c>
      <c r="D11" s="45">
        <v>78000</v>
      </c>
      <c r="E11" s="45">
        <v>26270</v>
      </c>
      <c r="F11" s="45">
        <v>44300</v>
      </c>
      <c r="G11" s="45">
        <v>40400</v>
      </c>
      <c r="H11" s="45">
        <v>57700</v>
      </c>
      <c r="I11" s="45">
        <v>23900</v>
      </c>
      <c r="J11" s="45">
        <v>72600</v>
      </c>
      <c r="K11" s="45">
        <v>55800</v>
      </c>
    </row>
    <row r="12" spans="1:11" x14ac:dyDescent="0.25">
      <c r="B12" s="38" t="s">
        <v>185</v>
      </c>
      <c r="C12" s="38" t="s">
        <v>185</v>
      </c>
      <c r="D12" s="38" t="s">
        <v>185</v>
      </c>
      <c r="E12" s="38" t="s">
        <v>185</v>
      </c>
      <c r="F12" s="38" t="s">
        <v>185</v>
      </c>
      <c r="G12" s="38" t="s">
        <v>185</v>
      </c>
      <c r="H12" s="38" t="s">
        <v>185</v>
      </c>
      <c r="I12" s="38" t="s">
        <v>185</v>
      </c>
      <c r="J12" s="38" t="s">
        <v>185</v>
      </c>
      <c r="K12" s="38" t="s">
        <v>185</v>
      </c>
    </row>
    <row r="13" spans="1:11" x14ac:dyDescent="0.25">
      <c r="A13" s="156" t="s">
        <v>186</v>
      </c>
      <c r="B13" s="156"/>
      <c r="C13" s="156"/>
      <c r="D13" s="156"/>
      <c r="E13" s="156"/>
      <c r="F13" s="156"/>
      <c r="G13" s="156"/>
      <c r="H13" s="156"/>
      <c r="I13" s="156"/>
      <c r="J13" s="156"/>
      <c r="K13" s="156"/>
    </row>
    <row r="14" spans="1:11" x14ac:dyDescent="0.25">
      <c r="A14" s="157" t="s">
        <v>187</v>
      </c>
      <c r="B14" s="157"/>
      <c r="C14" s="157"/>
      <c r="D14" s="157"/>
      <c r="E14" s="157"/>
      <c r="F14" s="157"/>
      <c r="G14" s="157"/>
      <c r="H14" s="157"/>
      <c r="I14" s="157"/>
      <c r="J14" s="157"/>
      <c r="K14" s="157"/>
    </row>
    <row r="15" spans="1:11" x14ac:dyDescent="0.25">
      <c r="A15" s="157"/>
      <c r="B15" s="157"/>
      <c r="C15" s="157"/>
      <c r="D15" s="157"/>
      <c r="E15" s="157"/>
      <c r="F15" s="157"/>
      <c r="G15" s="157"/>
      <c r="H15" s="157"/>
      <c r="I15" s="157"/>
      <c r="J15" s="157"/>
      <c r="K15" s="157"/>
    </row>
    <row r="16" spans="1:11" x14ac:dyDescent="0.25">
      <c r="A16" s="47"/>
      <c r="B16" s="47"/>
      <c r="D16" s="48" t="s">
        <v>188</v>
      </c>
      <c r="E16" s="47"/>
      <c r="G16" s="48" t="s">
        <v>188</v>
      </c>
      <c r="H16" s="47"/>
      <c r="I16" s="47"/>
      <c r="J16" s="47"/>
      <c r="K16" s="47"/>
    </row>
    <row r="17" spans="1:7" x14ac:dyDescent="0.25">
      <c r="A17" s="44" t="s">
        <v>177</v>
      </c>
      <c r="B17" s="38" t="s">
        <v>189</v>
      </c>
      <c r="C17" s="49"/>
      <c r="D17" s="50"/>
      <c r="E17" s="38" t="s">
        <v>190</v>
      </c>
      <c r="F17" s="49"/>
      <c r="G17" s="50"/>
    </row>
    <row r="18" spans="1:7" x14ac:dyDescent="0.25">
      <c r="A18" s="46" t="s">
        <v>178</v>
      </c>
      <c r="B18" s="38" t="s">
        <v>189</v>
      </c>
      <c r="C18" s="49"/>
      <c r="D18" s="50"/>
      <c r="E18" s="38" t="s">
        <v>190</v>
      </c>
      <c r="F18" s="49"/>
      <c r="G18" s="50"/>
    </row>
    <row r="19" spans="1:7" x14ac:dyDescent="0.25">
      <c r="A19" s="46" t="s">
        <v>179</v>
      </c>
      <c r="B19" s="38" t="s">
        <v>189</v>
      </c>
      <c r="C19" s="49"/>
      <c r="D19" s="50"/>
      <c r="E19" s="38" t="s">
        <v>190</v>
      </c>
      <c r="F19" s="49"/>
      <c r="G19" s="50"/>
    </row>
    <row r="20" spans="1:7" x14ac:dyDescent="0.25">
      <c r="A20" s="46" t="s">
        <v>180</v>
      </c>
      <c r="B20" s="38" t="s">
        <v>189</v>
      </c>
      <c r="C20" s="49"/>
      <c r="D20" s="50"/>
      <c r="E20" s="38" t="s">
        <v>190</v>
      </c>
      <c r="F20" s="49"/>
      <c r="G20" s="50"/>
    </row>
    <row r="21" spans="1:7" x14ac:dyDescent="0.25">
      <c r="A21" s="46" t="s">
        <v>181</v>
      </c>
      <c r="B21" s="38" t="s">
        <v>189</v>
      </c>
      <c r="C21" s="49"/>
      <c r="D21" s="50"/>
      <c r="E21" s="38" t="s">
        <v>190</v>
      </c>
      <c r="F21" s="49"/>
      <c r="G21" s="50"/>
    </row>
    <row r="22" spans="1:7" x14ac:dyDescent="0.25">
      <c r="A22" s="46" t="s">
        <v>182</v>
      </c>
      <c r="B22" s="38" t="s">
        <v>189</v>
      </c>
      <c r="C22" s="49"/>
      <c r="D22" s="50"/>
      <c r="E22" s="38" t="s">
        <v>190</v>
      </c>
      <c r="F22" s="49"/>
      <c r="G22" s="50"/>
    </row>
    <row r="23" spans="1:7" x14ac:dyDescent="0.25">
      <c r="A23" s="46" t="s">
        <v>183</v>
      </c>
      <c r="B23" s="38" t="s">
        <v>189</v>
      </c>
      <c r="C23" s="49"/>
      <c r="D23" s="50"/>
      <c r="E23" s="38" t="s">
        <v>190</v>
      </c>
      <c r="F23" s="49"/>
      <c r="G23" s="50"/>
    </row>
    <row r="24" spans="1:7" x14ac:dyDescent="0.25">
      <c r="A24" s="44" t="s">
        <v>184</v>
      </c>
      <c r="B24" s="38" t="s">
        <v>189</v>
      </c>
      <c r="C24" s="49"/>
      <c r="D24" s="50"/>
      <c r="E24" s="38" t="s">
        <v>190</v>
      </c>
      <c r="F24" s="49"/>
      <c r="G24" s="50"/>
    </row>
    <row r="26" spans="1:7" x14ac:dyDescent="0.25">
      <c r="A26" s="51" t="s">
        <v>191</v>
      </c>
    </row>
  </sheetData>
  <mergeCells count="2">
    <mergeCell ref="A13:K13"/>
    <mergeCell ref="A14:K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topLeftCell="A25" workbookViewId="0">
      <selection activeCell="B7" sqref="B7"/>
    </sheetView>
  </sheetViews>
  <sheetFormatPr defaultRowHeight="15" x14ac:dyDescent="0.25"/>
  <cols>
    <col min="1" max="1" width="21.5703125" customWidth="1"/>
    <col min="2" max="2" width="14.42578125" customWidth="1"/>
    <col min="3" max="3" width="12.5703125" customWidth="1"/>
    <col min="4" max="4" width="12.7109375" bestFit="1" customWidth="1"/>
    <col min="5" max="5" width="11.5703125" bestFit="1" customWidth="1"/>
    <col min="6" max="6" width="11.140625" bestFit="1" customWidth="1"/>
  </cols>
  <sheetData>
    <row r="1" spans="1:13" x14ac:dyDescent="0.25">
      <c r="B1" s="52" t="s">
        <v>192</v>
      </c>
      <c r="C1" s="52" t="s">
        <v>193</v>
      </c>
      <c r="D1" s="52" t="s">
        <v>194</v>
      </c>
      <c r="E1" s="52" t="s">
        <v>195</v>
      </c>
      <c r="F1" s="52" t="s">
        <v>196</v>
      </c>
      <c r="G1" s="52" t="s">
        <v>197</v>
      </c>
      <c r="H1" s="52" t="s">
        <v>198</v>
      </c>
      <c r="I1" s="52" t="s">
        <v>199</v>
      </c>
      <c r="J1" s="52" t="s">
        <v>200</v>
      </c>
      <c r="K1" s="52" t="s">
        <v>201</v>
      </c>
      <c r="L1" s="52" t="s">
        <v>202</v>
      </c>
      <c r="M1" s="52" t="s">
        <v>203</v>
      </c>
    </row>
    <row r="2" spans="1:13" x14ac:dyDescent="0.25">
      <c r="A2" t="s">
        <v>204</v>
      </c>
      <c r="B2" s="35">
        <v>3000</v>
      </c>
      <c r="C2" s="35">
        <v>3000</v>
      </c>
      <c r="D2" s="35">
        <v>3000</v>
      </c>
      <c r="E2" s="35">
        <v>3000</v>
      </c>
      <c r="F2" s="35">
        <v>3000</v>
      </c>
      <c r="G2" s="35">
        <v>3000</v>
      </c>
      <c r="H2" s="35">
        <v>3500</v>
      </c>
      <c r="I2" s="35">
        <v>3500</v>
      </c>
      <c r="J2" s="35">
        <v>3500</v>
      </c>
      <c r="K2" s="35">
        <v>3500</v>
      </c>
      <c r="L2" s="35">
        <v>3500</v>
      </c>
      <c r="M2" s="35">
        <v>3500</v>
      </c>
    </row>
    <row r="3" spans="1:13" x14ac:dyDescent="0.25">
      <c r="A3" t="s">
        <v>138</v>
      </c>
      <c r="B3" s="35">
        <v>5000</v>
      </c>
      <c r="C3" s="35">
        <v>5100</v>
      </c>
      <c r="D3" s="35">
        <v>5200</v>
      </c>
      <c r="E3" s="35">
        <v>5300</v>
      </c>
      <c r="F3" s="35">
        <v>5400</v>
      </c>
      <c r="G3" s="35">
        <v>5500</v>
      </c>
      <c r="H3" s="35">
        <v>5600</v>
      </c>
      <c r="I3" s="35">
        <v>5700</v>
      </c>
      <c r="J3" s="35">
        <v>5800</v>
      </c>
      <c r="K3" s="35">
        <v>5900</v>
      </c>
      <c r="L3" s="35">
        <v>6000</v>
      </c>
      <c r="M3" s="35">
        <v>6100</v>
      </c>
    </row>
    <row r="4" spans="1:13" x14ac:dyDescent="0.25">
      <c r="A4" s="53" t="s">
        <v>205</v>
      </c>
      <c r="B4" s="45"/>
      <c r="C4" s="45"/>
      <c r="D4" s="45"/>
      <c r="E4" s="45"/>
      <c r="F4" s="45"/>
      <c r="G4" s="45"/>
      <c r="H4" s="45"/>
      <c r="I4" s="45"/>
      <c r="J4" s="45"/>
      <c r="K4" s="45"/>
      <c r="L4" s="45"/>
      <c r="M4" s="45"/>
    </row>
    <row r="5" spans="1:13" x14ac:dyDescent="0.25">
      <c r="A5" t="s">
        <v>206</v>
      </c>
      <c r="B5" s="45">
        <v>1000</v>
      </c>
      <c r="C5" s="45">
        <v>1100</v>
      </c>
      <c r="D5" s="45">
        <v>1200</v>
      </c>
      <c r="E5" s="45">
        <v>1300</v>
      </c>
      <c r="F5" s="45">
        <v>1400</v>
      </c>
      <c r="G5" s="45">
        <v>1500</v>
      </c>
      <c r="H5" s="45">
        <v>1600</v>
      </c>
      <c r="I5" s="45">
        <v>1700</v>
      </c>
      <c r="J5" s="45">
        <v>1800</v>
      </c>
      <c r="K5" s="45">
        <v>1900</v>
      </c>
      <c r="L5" s="45">
        <v>2000</v>
      </c>
      <c r="M5" s="45">
        <v>2100</v>
      </c>
    </row>
    <row r="6" spans="1:13" x14ac:dyDescent="0.25">
      <c r="A6" t="s">
        <v>207</v>
      </c>
      <c r="B6" s="45">
        <v>950</v>
      </c>
      <c r="C6" s="45">
        <v>990</v>
      </c>
      <c r="D6" s="45">
        <v>1030</v>
      </c>
      <c r="E6" s="45">
        <v>1070</v>
      </c>
      <c r="F6" s="45">
        <v>1110</v>
      </c>
      <c r="G6" s="45">
        <v>1150</v>
      </c>
      <c r="H6" s="45">
        <v>1190</v>
      </c>
      <c r="I6" s="45">
        <v>1230</v>
      </c>
      <c r="J6" s="45">
        <v>1270</v>
      </c>
      <c r="K6" s="45">
        <v>1310</v>
      </c>
      <c r="L6" s="45">
        <v>1350</v>
      </c>
      <c r="M6" s="45">
        <v>1390</v>
      </c>
    </row>
    <row r="7" spans="1:13" x14ac:dyDescent="0.25">
      <c r="A7" t="s">
        <v>208</v>
      </c>
      <c r="B7" s="45">
        <v>900</v>
      </c>
      <c r="C7" s="45">
        <v>930</v>
      </c>
      <c r="D7" s="45">
        <v>960</v>
      </c>
      <c r="E7" s="45">
        <v>990</v>
      </c>
      <c r="F7" s="45">
        <v>1020</v>
      </c>
      <c r="G7" s="45">
        <v>1050</v>
      </c>
      <c r="H7" s="45">
        <v>1080</v>
      </c>
      <c r="I7" s="45">
        <v>1110</v>
      </c>
      <c r="J7" s="45">
        <v>1140</v>
      </c>
      <c r="K7" s="45">
        <v>1170</v>
      </c>
      <c r="L7" s="45">
        <v>1200</v>
      </c>
      <c r="M7" s="45">
        <v>1230</v>
      </c>
    </row>
    <row r="8" spans="1:13" x14ac:dyDescent="0.25">
      <c r="A8" t="s">
        <v>209</v>
      </c>
      <c r="B8" s="45">
        <v>850</v>
      </c>
      <c r="C8" s="45">
        <v>880</v>
      </c>
      <c r="D8" s="45">
        <v>910</v>
      </c>
      <c r="E8" s="45">
        <v>940</v>
      </c>
      <c r="F8" s="45">
        <v>970</v>
      </c>
      <c r="G8" s="45">
        <v>1000</v>
      </c>
      <c r="H8" s="45">
        <v>1030</v>
      </c>
      <c r="I8" s="45">
        <v>1060</v>
      </c>
      <c r="J8" s="45">
        <v>1090</v>
      </c>
      <c r="K8" s="45">
        <v>1120</v>
      </c>
      <c r="L8" s="45">
        <v>1150</v>
      </c>
      <c r="M8" s="45">
        <v>1180</v>
      </c>
    </row>
    <row r="9" spans="1:13" x14ac:dyDescent="0.25">
      <c r="A9" t="s">
        <v>210</v>
      </c>
      <c r="B9" s="45">
        <v>800</v>
      </c>
      <c r="C9" s="45">
        <v>820</v>
      </c>
      <c r="D9" s="45">
        <v>840</v>
      </c>
      <c r="E9" s="45">
        <v>860</v>
      </c>
      <c r="F9" s="45">
        <v>880</v>
      </c>
      <c r="G9" s="45">
        <v>900</v>
      </c>
      <c r="H9" s="45">
        <v>920</v>
      </c>
      <c r="I9" s="45">
        <v>940</v>
      </c>
      <c r="J9" s="45">
        <v>960</v>
      </c>
      <c r="K9" s="45">
        <v>980</v>
      </c>
      <c r="L9" s="45">
        <v>1000</v>
      </c>
      <c r="M9" s="45">
        <v>1020</v>
      </c>
    </row>
    <row r="10" spans="1:13" x14ac:dyDescent="0.25">
      <c r="A10" t="s">
        <v>211</v>
      </c>
      <c r="B10" s="45">
        <v>750</v>
      </c>
      <c r="C10" s="45">
        <v>770</v>
      </c>
      <c r="D10" s="45">
        <v>790</v>
      </c>
      <c r="E10" s="45">
        <v>810</v>
      </c>
      <c r="F10" s="45">
        <v>830</v>
      </c>
      <c r="G10" s="45">
        <v>850</v>
      </c>
      <c r="H10" s="45">
        <v>870</v>
      </c>
      <c r="I10" s="45">
        <v>890</v>
      </c>
      <c r="J10" s="45">
        <v>910</v>
      </c>
      <c r="K10" s="45">
        <v>930</v>
      </c>
      <c r="L10" s="45">
        <v>950</v>
      </c>
      <c r="M10" s="45">
        <v>970</v>
      </c>
    </row>
    <row r="11" spans="1:13" x14ac:dyDescent="0.25">
      <c r="A11" t="s">
        <v>212</v>
      </c>
      <c r="B11" s="45">
        <v>700</v>
      </c>
      <c r="C11" s="45">
        <v>750</v>
      </c>
      <c r="D11" s="45">
        <v>800</v>
      </c>
      <c r="E11" s="45">
        <v>850</v>
      </c>
      <c r="F11" s="45">
        <v>900</v>
      </c>
      <c r="G11" s="45">
        <v>950</v>
      </c>
      <c r="H11" s="45">
        <v>1000</v>
      </c>
      <c r="I11" s="45">
        <v>1050</v>
      </c>
      <c r="J11" s="45">
        <v>1100</v>
      </c>
      <c r="K11" s="45">
        <v>1150</v>
      </c>
      <c r="L11" s="45">
        <v>1200</v>
      </c>
      <c r="M11" s="45">
        <v>1250</v>
      </c>
    </row>
    <row r="12" spans="1:13" x14ac:dyDescent="0.25">
      <c r="A12" t="s">
        <v>213</v>
      </c>
      <c r="B12" s="45">
        <v>650</v>
      </c>
      <c r="C12" s="45">
        <v>660</v>
      </c>
      <c r="D12" s="45">
        <v>670</v>
      </c>
      <c r="E12" s="45">
        <v>680</v>
      </c>
      <c r="F12" s="45">
        <v>690</v>
      </c>
      <c r="G12" s="45">
        <v>700</v>
      </c>
      <c r="H12" s="45">
        <v>710</v>
      </c>
      <c r="I12" s="45">
        <v>720</v>
      </c>
      <c r="J12" s="45">
        <v>730</v>
      </c>
      <c r="K12" s="45">
        <v>740</v>
      </c>
      <c r="L12" s="45">
        <v>750</v>
      </c>
      <c r="M12" s="45">
        <v>760</v>
      </c>
    </row>
    <row r="13" spans="1:13" x14ac:dyDescent="0.25">
      <c r="A13" t="s">
        <v>214</v>
      </c>
      <c r="B13" s="45">
        <v>600</v>
      </c>
      <c r="C13" s="45">
        <v>610</v>
      </c>
      <c r="D13" s="45">
        <v>620</v>
      </c>
      <c r="E13" s="45">
        <v>630</v>
      </c>
      <c r="F13" s="45">
        <v>640</v>
      </c>
      <c r="G13" s="45">
        <v>650</v>
      </c>
      <c r="H13" s="45">
        <v>660</v>
      </c>
      <c r="I13" s="45">
        <v>670</v>
      </c>
      <c r="J13" s="45">
        <v>680</v>
      </c>
      <c r="K13" s="45">
        <v>690</v>
      </c>
      <c r="L13" s="45">
        <v>700</v>
      </c>
      <c r="M13" s="45">
        <v>710</v>
      </c>
    </row>
    <row r="14" spans="1:13" x14ac:dyDescent="0.25">
      <c r="A14" t="s">
        <v>215</v>
      </c>
      <c r="B14" s="45">
        <v>550</v>
      </c>
      <c r="C14" s="45">
        <v>580</v>
      </c>
      <c r="D14" s="45">
        <v>610</v>
      </c>
      <c r="E14" s="45">
        <v>640</v>
      </c>
      <c r="F14" s="45">
        <v>670</v>
      </c>
      <c r="G14" s="45">
        <v>700</v>
      </c>
      <c r="H14" s="45">
        <v>730</v>
      </c>
      <c r="I14" s="45">
        <v>760</v>
      </c>
      <c r="J14" s="45">
        <v>790</v>
      </c>
      <c r="K14" s="45">
        <v>820</v>
      </c>
      <c r="L14" s="45">
        <v>850</v>
      </c>
      <c r="M14" s="45">
        <v>880</v>
      </c>
    </row>
    <row r="15" spans="1:13" x14ac:dyDescent="0.25">
      <c r="B15" s="45"/>
      <c r="C15" s="45"/>
      <c r="D15" s="45"/>
      <c r="E15" s="45"/>
      <c r="F15" s="45"/>
      <c r="G15" s="45"/>
      <c r="H15" s="45"/>
      <c r="I15" s="45"/>
      <c r="J15" s="45"/>
      <c r="K15" s="45"/>
      <c r="L15" s="45"/>
      <c r="M15" s="45"/>
    </row>
    <row r="16" spans="1:13" x14ac:dyDescent="0.25">
      <c r="A16" t="s">
        <v>216</v>
      </c>
      <c r="B16" s="45">
        <v>500</v>
      </c>
      <c r="C16" s="45">
        <v>600</v>
      </c>
      <c r="D16" s="45">
        <v>700</v>
      </c>
      <c r="E16" s="45">
        <v>800</v>
      </c>
      <c r="F16" s="45">
        <v>900</v>
      </c>
      <c r="G16" s="45">
        <v>1000</v>
      </c>
      <c r="H16" s="45">
        <v>1100</v>
      </c>
      <c r="I16" s="45">
        <v>1200</v>
      </c>
      <c r="J16" s="45">
        <v>1300</v>
      </c>
      <c r="K16" s="45">
        <v>1400</v>
      </c>
      <c r="L16" s="45">
        <v>1500</v>
      </c>
      <c r="M16" s="45">
        <v>1600</v>
      </c>
    </row>
    <row r="17" spans="1:13" x14ac:dyDescent="0.25">
      <c r="A17" t="s">
        <v>217</v>
      </c>
      <c r="B17" s="45">
        <v>450</v>
      </c>
      <c r="C17" s="45">
        <v>500</v>
      </c>
      <c r="D17" s="45">
        <v>550</v>
      </c>
      <c r="E17" s="45">
        <v>600</v>
      </c>
      <c r="F17" s="45">
        <v>650</v>
      </c>
      <c r="G17" s="45">
        <v>700</v>
      </c>
      <c r="H17" s="45">
        <v>750</v>
      </c>
      <c r="I17" s="45">
        <v>800</v>
      </c>
      <c r="J17" s="45">
        <v>850</v>
      </c>
      <c r="K17" s="45">
        <v>900</v>
      </c>
      <c r="L17" s="45">
        <v>950</v>
      </c>
      <c r="M17" s="45">
        <v>1000</v>
      </c>
    </row>
    <row r="18" spans="1:13" x14ac:dyDescent="0.25">
      <c r="A18" t="s">
        <v>218</v>
      </c>
      <c r="B18" s="45">
        <v>400</v>
      </c>
      <c r="C18" s="45">
        <v>450</v>
      </c>
      <c r="D18" s="45">
        <v>500</v>
      </c>
      <c r="E18" s="45">
        <v>550</v>
      </c>
      <c r="F18" s="45">
        <v>600</v>
      </c>
      <c r="G18" s="45">
        <v>650</v>
      </c>
      <c r="H18" s="45">
        <v>700</v>
      </c>
      <c r="I18" s="45">
        <v>750</v>
      </c>
      <c r="J18" s="45">
        <v>800</v>
      </c>
      <c r="K18" s="45">
        <v>850</v>
      </c>
      <c r="L18" s="45">
        <v>900</v>
      </c>
      <c r="M18" s="45">
        <v>950</v>
      </c>
    </row>
    <row r="19" spans="1:13" x14ac:dyDescent="0.25">
      <c r="A19" t="s">
        <v>219</v>
      </c>
      <c r="B19" s="45">
        <v>350</v>
      </c>
      <c r="C19" s="45">
        <v>400</v>
      </c>
      <c r="D19" s="45">
        <v>450</v>
      </c>
      <c r="E19" s="45">
        <v>500</v>
      </c>
      <c r="F19" s="45">
        <v>550</v>
      </c>
      <c r="G19" s="45">
        <v>600</v>
      </c>
      <c r="H19" s="45">
        <v>650</v>
      </c>
      <c r="I19" s="45">
        <v>700</v>
      </c>
      <c r="J19" s="45">
        <v>750</v>
      </c>
      <c r="K19" s="45">
        <v>800</v>
      </c>
      <c r="L19" s="45">
        <v>850</v>
      </c>
      <c r="M19" s="45">
        <v>900</v>
      </c>
    </row>
    <row r="20" spans="1:13" x14ac:dyDescent="0.25">
      <c r="A20" t="s">
        <v>220</v>
      </c>
      <c r="B20" s="45">
        <v>300</v>
      </c>
      <c r="C20" s="45">
        <v>350</v>
      </c>
      <c r="D20" s="45">
        <v>400</v>
      </c>
      <c r="E20" s="45">
        <v>450</v>
      </c>
      <c r="F20" s="45">
        <v>500</v>
      </c>
      <c r="G20" s="45">
        <v>550</v>
      </c>
      <c r="H20" s="45">
        <v>600</v>
      </c>
      <c r="I20" s="45">
        <v>650</v>
      </c>
      <c r="J20" s="45">
        <v>700</v>
      </c>
      <c r="K20" s="45">
        <v>750</v>
      </c>
      <c r="L20" s="45">
        <v>800</v>
      </c>
      <c r="M20" s="45">
        <v>850</v>
      </c>
    </row>
    <row r="21" spans="1:13" x14ac:dyDescent="0.25">
      <c r="A21" t="s">
        <v>221</v>
      </c>
      <c r="B21" s="45">
        <v>250</v>
      </c>
      <c r="C21" s="45">
        <v>300</v>
      </c>
      <c r="D21" s="45">
        <v>350</v>
      </c>
      <c r="E21" s="45">
        <v>400</v>
      </c>
      <c r="F21" s="45">
        <v>450</v>
      </c>
      <c r="G21" s="45">
        <v>500</v>
      </c>
      <c r="H21" s="45">
        <v>550</v>
      </c>
      <c r="I21" s="45">
        <v>600</v>
      </c>
      <c r="J21" s="45">
        <v>650</v>
      </c>
      <c r="K21" s="45">
        <v>700</v>
      </c>
      <c r="L21" s="45">
        <v>750</v>
      </c>
      <c r="M21" s="45">
        <v>800</v>
      </c>
    </row>
    <row r="22" spans="1:13" x14ac:dyDescent="0.25">
      <c r="B22" s="45">
        <f>SUM(B5:B21)</f>
        <v>10000</v>
      </c>
      <c r="C22" s="45">
        <f t="shared" ref="C22:M22" si="0">SUM(C5:C21)</f>
        <v>10690</v>
      </c>
      <c r="D22" s="45">
        <f t="shared" si="0"/>
        <v>11380</v>
      </c>
      <c r="E22" s="45">
        <f t="shared" si="0"/>
        <v>12070</v>
      </c>
      <c r="F22" s="45">
        <f t="shared" si="0"/>
        <v>12760</v>
      </c>
      <c r="G22" s="45">
        <f t="shared" si="0"/>
        <v>13450</v>
      </c>
      <c r="H22" s="45">
        <f t="shared" si="0"/>
        <v>14140</v>
      </c>
      <c r="I22" s="45">
        <f t="shared" si="0"/>
        <v>14830</v>
      </c>
      <c r="J22" s="45">
        <f t="shared" si="0"/>
        <v>15520</v>
      </c>
      <c r="K22" s="45">
        <f t="shared" si="0"/>
        <v>16210</v>
      </c>
      <c r="L22" s="45">
        <f t="shared" si="0"/>
        <v>16900</v>
      </c>
      <c r="M22" s="45">
        <f t="shared" si="0"/>
        <v>17590</v>
      </c>
    </row>
    <row r="23" spans="1:13" x14ac:dyDescent="0.25">
      <c r="A23" t="s">
        <v>222</v>
      </c>
    </row>
    <row r="24" spans="1:13" x14ac:dyDescent="0.25">
      <c r="A24" s="26" t="s">
        <v>223</v>
      </c>
    </row>
    <row r="25" spans="1:13" x14ac:dyDescent="0.25">
      <c r="A25" t="s">
        <v>224</v>
      </c>
    </row>
    <row r="26" spans="1:13" x14ac:dyDescent="0.25">
      <c r="A26" t="s">
        <v>225</v>
      </c>
    </row>
    <row r="28" spans="1:13" x14ac:dyDescent="0.25">
      <c r="A28" s="54">
        <v>1</v>
      </c>
      <c r="B28" t="s">
        <v>226</v>
      </c>
      <c r="C28" t="s">
        <v>227</v>
      </c>
      <c r="D28" t="s">
        <v>228</v>
      </c>
      <c r="E28" t="s">
        <v>229</v>
      </c>
      <c r="F28" t="s">
        <v>125</v>
      </c>
      <c r="G28" s="55"/>
      <c r="H28" s="55"/>
    </row>
    <row r="29" spans="1:13" x14ac:dyDescent="0.25">
      <c r="A29" t="s">
        <v>206</v>
      </c>
      <c r="B29" s="56"/>
      <c r="C29" s="56"/>
      <c r="D29" s="56"/>
      <c r="E29" s="56"/>
      <c r="F29" s="56"/>
      <c r="G29" s="55"/>
      <c r="H29" s="57"/>
    </row>
    <row r="30" spans="1:13" x14ac:dyDescent="0.25">
      <c r="A30" t="s">
        <v>207</v>
      </c>
      <c r="B30" s="56"/>
      <c r="C30" s="56"/>
      <c r="D30" s="56"/>
      <c r="E30" s="56"/>
      <c r="F30" s="56"/>
      <c r="G30" s="55"/>
      <c r="H30" s="57"/>
    </row>
    <row r="31" spans="1:13" x14ac:dyDescent="0.25">
      <c r="A31" t="s">
        <v>208</v>
      </c>
      <c r="B31" s="56"/>
      <c r="C31" s="56"/>
      <c r="D31" s="56"/>
      <c r="E31" s="56"/>
      <c r="F31" s="56"/>
      <c r="G31" s="55"/>
      <c r="H31" s="57"/>
    </row>
    <row r="32" spans="1:13" x14ac:dyDescent="0.25">
      <c r="A32" t="s">
        <v>209</v>
      </c>
      <c r="B32" s="56"/>
      <c r="C32" s="56"/>
      <c r="D32" s="56"/>
      <c r="E32" s="56"/>
      <c r="F32" s="56"/>
      <c r="G32" s="55"/>
      <c r="H32" s="57"/>
    </row>
    <row r="33" spans="1:8" x14ac:dyDescent="0.25">
      <c r="A33" t="s">
        <v>210</v>
      </c>
      <c r="B33" s="56"/>
      <c r="C33" s="56"/>
      <c r="D33" s="56"/>
      <c r="E33" s="56"/>
      <c r="F33" s="56"/>
      <c r="G33" s="55"/>
      <c r="H33" s="57"/>
    </row>
    <row r="34" spans="1:8" x14ac:dyDescent="0.25">
      <c r="A34" t="s">
        <v>211</v>
      </c>
      <c r="B34" s="56"/>
      <c r="C34" s="56"/>
      <c r="D34" s="56"/>
      <c r="E34" s="56"/>
      <c r="F34" s="56"/>
      <c r="G34" s="55"/>
      <c r="H34" s="57"/>
    </row>
    <row r="35" spans="1:8" x14ac:dyDescent="0.25">
      <c r="A35" t="s">
        <v>212</v>
      </c>
      <c r="B35" s="56"/>
      <c r="C35" s="56"/>
      <c r="D35" s="56"/>
      <c r="E35" s="56"/>
      <c r="F35" s="56"/>
      <c r="G35" s="55"/>
      <c r="H35" s="57"/>
    </row>
    <row r="36" spans="1:8" x14ac:dyDescent="0.25">
      <c r="A36" t="s">
        <v>213</v>
      </c>
      <c r="B36" s="56"/>
      <c r="C36" s="56"/>
      <c r="D36" s="56"/>
      <c r="E36" s="56"/>
      <c r="F36" s="56"/>
      <c r="G36" s="55"/>
      <c r="H36" s="57"/>
    </row>
    <row r="37" spans="1:8" x14ac:dyDescent="0.25">
      <c r="A37" t="s">
        <v>214</v>
      </c>
      <c r="B37" s="56"/>
      <c r="C37" s="56"/>
      <c r="D37" s="56"/>
      <c r="E37" s="56"/>
      <c r="F37" s="56"/>
      <c r="G37" s="55"/>
      <c r="H37" s="57"/>
    </row>
    <row r="38" spans="1:8" x14ac:dyDescent="0.25">
      <c r="A38" t="s">
        <v>215</v>
      </c>
      <c r="B38" s="56"/>
      <c r="C38" s="56"/>
      <c r="D38" s="56"/>
      <c r="E38" s="56"/>
      <c r="F38" s="56"/>
      <c r="G38" s="55"/>
      <c r="H38" s="57"/>
    </row>
    <row r="39" spans="1:8" x14ac:dyDescent="0.25">
      <c r="A39" t="s">
        <v>230</v>
      </c>
      <c r="B39" s="56"/>
      <c r="C39" s="56"/>
      <c r="D39" s="56"/>
      <c r="E39" s="56"/>
      <c r="F39" s="56"/>
      <c r="G39" s="57"/>
      <c r="H39" s="57"/>
    </row>
    <row r="40" spans="1:8" x14ac:dyDescent="0.25">
      <c r="A40" t="s">
        <v>216</v>
      </c>
      <c r="B40" s="56"/>
      <c r="C40" s="56"/>
      <c r="D40" s="56"/>
      <c r="E40" s="56"/>
      <c r="F40" s="56"/>
      <c r="G40" s="55"/>
      <c r="H40" s="57"/>
    </row>
    <row r="41" spans="1:8" x14ac:dyDescent="0.25">
      <c r="A41" t="s">
        <v>217</v>
      </c>
      <c r="B41" s="56"/>
      <c r="C41" s="56"/>
      <c r="D41" s="56"/>
      <c r="E41" s="56"/>
      <c r="F41" s="56"/>
      <c r="G41" s="55"/>
      <c r="H41" s="57"/>
    </row>
    <row r="42" spans="1:8" x14ac:dyDescent="0.25">
      <c r="A42" t="s">
        <v>218</v>
      </c>
      <c r="B42" s="56"/>
      <c r="C42" s="56"/>
      <c r="D42" s="56"/>
      <c r="E42" s="56"/>
      <c r="F42" s="56"/>
      <c r="G42" s="55"/>
      <c r="H42" s="57"/>
    </row>
    <row r="43" spans="1:8" x14ac:dyDescent="0.25">
      <c r="A43" t="s">
        <v>219</v>
      </c>
      <c r="B43" s="56"/>
      <c r="C43" s="56"/>
      <c r="D43" s="56"/>
      <c r="E43" s="56"/>
      <c r="F43" s="56"/>
      <c r="G43" s="55"/>
      <c r="H43" s="57"/>
    </row>
    <row r="44" spans="1:8" x14ac:dyDescent="0.25">
      <c r="A44" t="s">
        <v>220</v>
      </c>
      <c r="B44" s="56"/>
      <c r="C44" s="56"/>
      <c r="D44" s="56"/>
      <c r="E44" s="56"/>
      <c r="F44" s="56"/>
      <c r="G44" s="55"/>
      <c r="H44" s="57"/>
    </row>
    <row r="45" spans="1:8" x14ac:dyDescent="0.25">
      <c r="A45" t="s">
        <v>221</v>
      </c>
      <c r="B45" s="56"/>
      <c r="C45" s="56"/>
      <c r="D45" s="56"/>
      <c r="E45" s="56"/>
      <c r="F45" s="56"/>
      <c r="G45" s="55"/>
      <c r="H45" s="57"/>
    </row>
    <row r="46" spans="1:8" x14ac:dyDescent="0.25">
      <c r="A46" t="s">
        <v>231</v>
      </c>
      <c r="B46" s="56"/>
      <c r="C46" s="56"/>
      <c r="D46" s="56"/>
      <c r="E46" s="56"/>
      <c r="F46" s="56"/>
      <c r="G46" s="57"/>
      <c r="H46" s="57"/>
    </row>
    <row r="47" spans="1:8" x14ac:dyDescent="0.25">
      <c r="A47" t="s">
        <v>125</v>
      </c>
      <c r="B47" s="56"/>
      <c r="C47" s="56"/>
      <c r="D47" s="56"/>
      <c r="E47" s="56"/>
      <c r="F47" s="56"/>
      <c r="G47" s="57"/>
      <c r="H47" s="57"/>
    </row>
    <row r="48" spans="1:8" x14ac:dyDescent="0.25">
      <c r="G48" s="27"/>
      <c r="H48" s="27"/>
    </row>
    <row r="50" spans="1:4" x14ac:dyDescent="0.25">
      <c r="A50" s="54">
        <v>2</v>
      </c>
      <c r="B50" t="s">
        <v>232</v>
      </c>
      <c r="C50" t="s">
        <v>233</v>
      </c>
      <c r="D50" t="s">
        <v>125</v>
      </c>
    </row>
    <row r="51" spans="1:4" x14ac:dyDescent="0.25">
      <c r="A51" t="s">
        <v>234</v>
      </c>
      <c r="B51" s="58"/>
      <c r="C51" s="58"/>
      <c r="D51" s="58"/>
    </row>
    <row r="52" spans="1:4" x14ac:dyDescent="0.25">
      <c r="A52" t="s">
        <v>235</v>
      </c>
      <c r="B52" s="58"/>
      <c r="C52" s="58"/>
      <c r="D52" s="58"/>
    </row>
    <row r="53" spans="1:4" x14ac:dyDescent="0.25">
      <c r="A53" t="s">
        <v>236</v>
      </c>
      <c r="B53" s="58"/>
      <c r="C53" s="58"/>
      <c r="D53" s="5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topLeftCell="A58" workbookViewId="0">
      <selection activeCell="A3" sqref="A3"/>
    </sheetView>
  </sheetViews>
  <sheetFormatPr defaultRowHeight="11.25" x14ac:dyDescent="0.2"/>
  <cols>
    <col min="1" max="1" width="12.5703125" style="60" customWidth="1"/>
    <col min="2" max="5" width="20.7109375" style="60" bestFit="1" customWidth="1"/>
    <col min="6" max="6" width="9.140625" style="60"/>
    <col min="7" max="7" width="20.140625" style="60" bestFit="1" customWidth="1"/>
    <col min="8" max="8" width="15" style="60" customWidth="1"/>
    <col min="9" max="9" width="14.85546875" style="60" bestFit="1" customWidth="1"/>
    <col min="10" max="10" width="15.42578125" style="60" customWidth="1"/>
    <col min="11" max="11" width="14.85546875" style="60" bestFit="1" customWidth="1"/>
    <col min="12" max="16384" width="9.140625" style="60"/>
  </cols>
  <sheetData>
    <row r="1" spans="1:11" x14ac:dyDescent="0.2">
      <c r="A1" s="59" t="s">
        <v>237</v>
      </c>
    </row>
    <row r="2" spans="1:11" x14ac:dyDescent="0.2">
      <c r="A2" s="60" t="s">
        <v>413</v>
      </c>
    </row>
    <row r="3" spans="1:11" x14ac:dyDescent="0.2">
      <c r="A3" s="61"/>
      <c r="H3" s="62">
        <v>2003</v>
      </c>
      <c r="I3" s="62">
        <v>2004</v>
      </c>
      <c r="J3" s="62">
        <v>2005</v>
      </c>
      <c r="K3" s="62">
        <v>2006</v>
      </c>
    </row>
    <row r="4" spans="1:11" x14ac:dyDescent="0.2">
      <c r="B4" s="63" t="s">
        <v>238</v>
      </c>
      <c r="C4" s="63" t="s">
        <v>239</v>
      </c>
      <c r="D4" s="63" t="s">
        <v>240</v>
      </c>
      <c r="E4" s="63" t="s">
        <v>241</v>
      </c>
      <c r="G4" s="64" t="s">
        <v>234</v>
      </c>
      <c r="H4" s="65"/>
      <c r="I4" s="65"/>
      <c r="J4" s="65"/>
      <c r="K4" s="65"/>
    </row>
    <row r="5" spans="1:11" x14ac:dyDescent="0.2">
      <c r="A5" s="60" t="s">
        <v>242</v>
      </c>
      <c r="B5" s="66">
        <v>49460000</v>
      </c>
      <c r="C5" s="66">
        <v>76560000</v>
      </c>
      <c r="D5" s="66">
        <v>90520000</v>
      </c>
      <c r="E5" s="66">
        <v>90500000</v>
      </c>
      <c r="G5" s="67" t="s">
        <v>243</v>
      </c>
      <c r="H5" s="65"/>
      <c r="I5" s="65"/>
      <c r="J5" s="65"/>
      <c r="K5" s="65"/>
    </row>
    <row r="6" spans="1:11" x14ac:dyDescent="0.2">
      <c r="A6" s="60" t="s">
        <v>244</v>
      </c>
      <c r="B6" s="66">
        <v>50000300</v>
      </c>
      <c r="C6" s="66">
        <v>60500000</v>
      </c>
      <c r="D6" s="66">
        <v>87400000</v>
      </c>
      <c r="E6" s="66">
        <v>95600000</v>
      </c>
      <c r="G6" s="64" t="s">
        <v>236</v>
      </c>
      <c r="H6" s="65"/>
      <c r="I6" s="65"/>
      <c r="J6" s="65"/>
      <c r="K6" s="65"/>
    </row>
    <row r="7" spans="1:11" x14ac:dyDescent="0.2">
      <c r="A7" s="60" t="s">
        <v>245</v>
      </c>
      <c r="B7" s="66">
        <v>54730000</v>
      </c>
      <c r="C7" s="66">
        <v>84284200</v>
      </c>
      <c r="D7" s="66">
        <v>99455356</v>
      </c>
      <c r="E7" s="66">
        <v>125000000</v>
      </c>
      <c r="G7" s="67" t="s">
        <v>246</v>
      </c>
      <c r="H7" s="65"/>
      <c r="I7" s="65"/>
      <c r="J7" s="65"/>
      <c r="K7" s="65"/>
    </row>
    <row r="8" spans="1:11" x14ac:dyDescent="0.2">
      <c r="A8" s="60" t="s">
        <v>247</v>
      </c>
      <c r="B8" s="66">
        <v>217300000</v>
      </c>
      <c r="C8" s="66">
        <v>334642000</v>
      </c>
      <c r="D8" s="66">
        <v>401570400</v>
      </c>
      <c r="E8" s="66">
        <v>465000000</v>
      </c>
      <c r="G8" s="67" t="s">
        <v>248</v>
      </c>
      <c r="H8" s="65"/>
      <c r="I8" s="65"/>
      <c r="J8" s="65"/>
      <c r="K8" s="65"/>
    </row>
    <row r="9" spans="1:11" x14ac:dyDescent="0.2">
      <c r="A9" s="60" t="s">
        <v>249</v>
      </c>
      <c r="B9" s="66">
        <v>225537600</v>
      </c>
      <c r="C9" s="66">
        <v>349630510</v>
      </c>
      <c r="D9" s="66">
        <v>411809140</v>
      </c>
      <c r="E9" s="66">
        <v>521640000</v>
      </c>
      <c r="G9" s="67" t="s">
        <v>250</v>
      </c>
      <c r="H9" s="65"/>
      <c r="I9" s="65"/>
      <c r="J9" s="65"/>
      <c r="K9" s="65"/>
    </row>
    <row r="10" spans="1:11" x14ac:dyDescent="0.2">
      <c r="A10" s="60" t="s">
        <v>251</v>
      </c>
      <c r="B10" s="66">
        <v>413485600</v>
      </c>
      <c r="C10" s="66">
        <v>640989400</v>
      </c>
      <c r="D10" s="66">
        <v>754983430</v>
      </c>
      <c r="E10" s="66">
        <v>956340000</v>
      </c>
      <c r="G10" s="67" t="s">
        <v>252</v>
      </c>
      <c r="H10" s="65"/>
      <c r="I10" s="65"/>
      <c r="J10" s="65"/>
      <c r="K10" s="65"/>
    </row>
    <row r="11" spans="1:11" x14ac:dyDescent="0.2">
      <c r="A11" s="60" t="s">
        <v>253</v>
      </c>
      <c r="B11" s="66">
        <v>281922000</v>
      </c>
      <c r="C11" s="66">
        <v>437038140</v>
      </c>
      <c r="D11" s="66">
        <v>514761430</v>
      </c>
      <c r="E11" s="66">
        <v>652050000</v>
      </c>
      <c r="G11" s="64" t="s">
        <v>254</v>
      </c>
      <c r="H11" s="65"/>
      <c r="I11" s="65"/>
      <c r="J11" s="65"/>
      <c r="K11" s="65"/>
    </row>
    <row r="12" spans="1:11" x14ac:dyDescent="0.2">
      <c r="A12" s="60" t="s">
        <v>255</v>
      </c>
      <c r="B12" s="66">
        <v>93974000</v>
      </c>
      <c r="C12" s="66">
        <v>145679380</v>
      </c>
      <c r="D12" s="66">
        <v>171587140</v>
      </c>
      <c r="E12" s="66">
        <v>217350000</v>
      </c>
    </row>
    <row r="13" spans="1:11" x14ac:dyDescent="0.2">
      <c r="A13" s="60" t="s">
        <v>256</v>
      </c>
      <c r="B13" s="66">
        <v>469870000</v>
      </c>
      <c r="C13" s="66">
        <v>728396900</v>
      </c>
      <c r="D13" s="66">
        <v>857935720</v>
      </c>
      <c r="E13" s="66">
        <v>1086750000</v>
      </c>
    </row>
    <row r="14" spans="1:11" x14ac:dyDescent="0.2">
      <c r="A14" s="60" t="s">
        <v>257</v>
      </c>
      <c r="B14" s="66">
        <v>394690800</v>
      </c>
      <c r="C14" s="66">
        <v>611853390</v>
      </c>
      <c r="D14" s="66">
        <v>720666000</v>
      </c>
      <c r="E14" s="66">
        <v>912870000</v>
      </c>
    </row>
    <row r="15" spans="1:11" x14ac:dyDescent="0.2">
      <c r="A15" s="60" t="s">
        <v>258</v>
      </c>
      <c r="B15" s="66">
        <v>227300000</v>
      </c>
      <c r="C15" s="66">
        <v>350042000</v>
      </c>
      <c r="D15" s="66">
        <v>420050400</v>
      </c>
      <c r="E15" s="66">
        <v>540000000</v>
      </c>
    </row>
    <row r="16" spans="1:11" x14ac:dyDescent="0.2">
      <c r="A16" s="60" t="s">
        <v>259</v>
      </c>
      <c r="B16" s="66">
        <v>44730000</v>
      </c>
      <c r="C16" s="66">
        <v>68884200</v>
      </c>
      <c r="D16" s="66">
        <v>82661040</v>
      </c>
      <c r="E16" s="66">
        <v>82500000</v>
      </c>
    </row>
    <row r="17" spans="1:5" x14ac:dyDescent="0.2">
      <c r="B17" s="68" t="s">
        <v>260</v>
      </c>
      <c r="C17" s="68" t="s">
        <v>261</v>
      </c>
      <c r="D17" s="68" t="s">
        <v>262</v>
      </c>
      <c r="E17" s="68" t="s">
        <v>263</v>
      </c>
    </row>
    <row r="18" spans="1:5" x14ac:dyDescent="0.2">
      <c r="A18" s="60" t="s">
        <v>242</v>
      </c>
      <c r="B18" s="66">
        <v>12795000</v>
      </c>
      <c r="C18" s="66">
        <v>15354000</v>
      </c>
      <c r="D18" s="66">
        <v>18424800</v>
      </c>
      <c r="E18" s="66">
        <v>22109760</v>
      </c>
    </row>
    <row r="19" spans="1:5" x14ac:dyDescent="0.2">
      <c r="A19" s="60" t="s">
        <v>244</v>
      </c>
      <c r="B19" s="66">
        <v>9000000</v>
      </c>
      <c r="C19" s="66">
        <v>10800000</v>
      </c>
      <c r="D19" s="66">
        <v>12960000</v>
      </c>
      <c r="E19" s="66">
        <v>15552000</v>
      </c>
    </row>
    <row r="20" spans="1:5" x14ac:dyDescent="0.2">
      <c r="A20" s="60" t="s">
        <v>245</v>
      </c>
      <c r="B20" s="66">
        <v>9000000</v>
      </c>
      <c r="C20" s="66">
        <v>10800000</v>
      </c>
      <c r="D20" s="66">
        <v>12960000</v>
      </c>
      <c r="E20" s="66">
        <v>15552000</v>
      </c>
    </row>
    <row r="21" spans="1:5" x14ac:dyDescent="0.2">
      <c r="A21" s="60" t="s">
        <v>247</v>
      </c>
      <c r="B21" s="66">
        <v>9000000</v>
      </c>
      <c r="C21" s="66">
        <v>10800000</v>
      </c>
      <c r="D21" s="66">
        <v>12960000</v>
      </c>
      <c r="E21" s="66">
        <v>15552000</v>
      </c>
    </row>
    <row r="22" spans="1:5" x14ac:dyDescent="0.2">
      <c r="A22" s="60" t="s">
        <v>249</v>
      </c>
      <c r="B22" s="66">
        <v>9000000</v>
      </c>
      <c r="C22" s="66">
        <v>10800000</v>
      </c>
      <c r="D22" s="66">
        <v>12960000</v>
      </c>
      <c r="E22" s="66">
        <v>15552000</v>
      </c>
    </row>
    <row r="23" spans="1:5" x14ac:dyDescent="0.2">
      <c r="A23" s="60" t="s">
        <v>251</v>
      </c>
      <c r="B23" s="66">
        <v>16450000</v>
      </c>
      <c r="C23" s="66">
        <v>19740000</v>
      </c>
      <c r="D23" s="66">
        <v>23688000</v>
      </c>
      <c r="E23" s="66">
        <v>28425600</v>
      </c>
    </row>
    <row r="24" spans="1:5" x14ac:dyDescent="0.2">
      <c r="A24" s="60" t="s">
        <v>253</v>
      </c>
      <c r="B24" s="66">
        <v>9000000</v>
      </c>
      <c r="C24" s="66">
        <v>10800000</v>
      </c>
      <c r="D24" s="66">
        <v>12960000</v>
      </c>
      <c r="E24" s="66">
        <v>15552000</v>
      </c>
    </row>
    <row r="25" spans="1:5" x14ac:dyDescent="0.2">
      <c r="A25" s="60" t="s">
        <v>255</v>
      </c>
      <c r="B25" s="66">
        <v>9000000</v>
      </c>
      <c r="C25" s="66">
        <v>10800000</v>
      </c>
      <c r="D25" s="66">
        <v>12960000</v>
      </c>
      <c r="E25" s="66">
        <v>15552000</v>
      </c>
    </row>
    <row r="26" spans="1:5" x14ac:dyDescent="0.2">
      <c r="A26" s="60" t="s">
        <v>256</v>
      </c>
      <c r="B26" s="66">
        <v>9000000</v>
      </c>
      <c r="C26" s="66">
        <v>10800000</v>
      </c>
      <c r="D26" s="66">
        <v>12960000</v>
      </c>
      <c r="E26" s="66">
        <v>15552000</v>
      </c>
    </row>
    <row r="27" spans="1:5" x14ac:dyDescent="0.2">
      <c r="A27" s="60" t="s">
        <v>257</v>
      </c>
      <c r="B27" s="66">
        <v>12795000</v>
      </c>
      <c r="C27" s="66">
        <v>15354000</v>
      </c>
      <c r="D27" s="66">
        <v>18424800</v>
      </c>
      <c r="E27" s="66">
        <v>22109760</v>
      </c>
    </row>
    <row r="28" spans="1:5" x14ac:dyDescent="0.2">
      <c r="A28" s="60" t="s">
        <v>258</v>
      </c>
      <c r="B28" s="66">
        <v>9000000</v>
      </c>
      <c r="C28" s="66">
        <v>10800000</v>
      </c>
      <c r="D28" s="66">
        <v>12960000</v>
      </c>
      <c r="E28" s="66">
        <v>15552000</v>
      </c>
    </row>
    <row r="29" spans="1:5" x14ac:dyDescent="0.2">
      <c r="A29" s="60" t="s">
        <v>259</v>
      </c>
      <c r="B29" s="66">
        <v>9000000</v>
      </c>
      <c r="C29" s="66">
        <v>10800000</v>
      </c>
      <c r="D29" s="66">
        <v>12960000</v>
      </c>
      <c r="E29" s="66">
        <v>15552000</v>
      </c>
    </row>
    <row r="30" spans="1:5" x14ac:dyDescent="0.2">
      <c r="B30" s="68" t="s">
        <v>264</v>
      </c>
      <c r="C30" s="68" t="s">
        <v>265</v>
      </c>
      <c r="D30" s="68" t="s">
        <v>266</v>
      </c>
      <c r="E30" s="68" t="s">
        <v>267</v>
      </c>
    </row>
    <row r="31" spans="1:5" x14ac:dyDescent="0.2">
      <c r="A31" s="60" t="s">
        <v>242</v>
      </c>
      <c r="B31" s="66">
        <v>950726</v>
      </c>
      <c r="C31" s="66">
        <v>1025545</v>
      </c>
      <c r="D31" s="66">
        <v>1187654</v>
      </c>
      <c r="E31" s="66">
        <v>1258913</v>
      </c>
    </row>
    <row r="32" spans="1:5" x14ac:dyDescent="0.2">
      <c r="A32" s="60" t="s">
        <v>244</v>
      </c>
      <c r="B32" s="66">
        <v>203500</v>
      </c>
      <c r="C32" s="66">
        <v>242300</v>
      </c>
      <c r="D32" s="66">
        <v>254600</v>
      </c>
      <c r="E32" s="66">
        <v>269876</v>
      </c>
    </row>
    <row r="33" spans="1:5" x14ac:dyDescent="0.2">
      <c r="A33" s="60" t="s">
        <v>245</v>
      </c>
      <c r="B33" s="66">
        <v>1003206</v>
      </c>
      <c r="C33" s="66">
        <v>992733</v>
      </c>
      <c r="D33" s="66">
        <v>1053212</v>
      </c>
      <c r="E33" s="66">
        <v>1116405</v>
      </c>
    </row>
    <row r="34" spans="1:5" x14ac:dyDescent="0.2">
      <c r="A34" s="60" t="s">
        <v>247</v>
      </c>
      <c r="B34" s="66">
        <v>1066534</v>
      </c>
      <c r="C34" s="66">
        <v>1155662</v>
      </c>
      <c r="D34" s="66">
        <v>1299345</v>
      </c>
      <c r="E34" s="66">
        <v>1377306</v>
      </c>
    </row>
    <row r="35" spans="1:5" x14ac:dyDescent="0.2">
      <c r="A35" s="60" t="s">
        <v>249</v>
      </c>
      <c r="B35" s="66">
        <v>1157600</v>
      </c>
      <c r="C35" s="66">
        <v>1227887</v>
      </c>
      <c r="D35" s="66">
        <v>1318112</v>
      </c>
      <c r="E35" s="66">
        <v>1397199</v>
      </c>
    </row>
    <row r="36" spans="1:5" x14ac:dyDescent="0.2">
      <c r="A36" s="60" t="s">
        <v>251</v>
      </c>
      <c r="B36" s="66">
        <v>1205733</v>
      </c>
      <c r="C36" s="66">
        <v>1302303</v>
      </c>
      <c r="D36" s="66">
        <v>1391021</v>
      </c>
      <c r="E36" s="66">
        <v>1474482</v>
      </c>
    </row>
    <row r="37" spans="1:5" x14ac:dyDescent="0.2">
      <c r="A37" s="60" t="s">
        <v>253</v>
      </c>
      <c r="B37" s="66">
        <v>1059200</v>
      </c>
      <c r="C37" s="66">
        <v>1112555</v>
      </c>
      <c r="D37" s="66">
        <v>1178535</v>
      </c>
      <c r="E37" s="66">
        <v>1249247</v>
      </c>
    </row>
    <row r="38" spans="1:5" x14ac:dyDescent="0.2">
      <c r="A38" s="60" t="s">
        <v>255</v>
      </c>
      <c r="B38" s="66">
        <v>1082511</v>
      </c>
      <c r="C38" s="66">
        <v>1187612</v>
      </c>
      <c r="D38" s="66">
        <v>1258218</v>
      </c>
      <c r="E38" s="66">
        <v>1333711</v>
      </c>
    </row>
    <row r="39" spans="1:5" x14ac:dyDescent="0.2">
      <c r="A39" s="60" t="s">
        <v>256</v>
      </c>
      <c r="B39" s="66">
        <v>1101600</v>
      </c>
      <c r="C39" s="66">
        <v>1192731</v>
      </c>
      <c r="D39" s="66">
        <v>1292173</v>
      </c>
      <c r="E39" s="66">
        <v>1369703</v>
      </c>
    </row>
    <row r="40" spans="1:5" x14ac:dyDescent="0.2">
      <c r="A40" s="60" t="s">
        <v>257</v>
      </c>
      <c r="B40" s="66">
        <v>1125235</v>
      </c>
      <c r="C40" s="66">
        <v>1120353</v>
      </c>
      <c r="D40" s="66">
        <v>1312612</v>
      </c>
      <c r="E40" s="66">
        <v>1391369</v>
      </c>
    </row>
    <row r="41" spans="1:5" x14ac:dyDescent="0.2">
      <c r="A41" s="60" t="s">
        <v>258</v>
      </c>
      <c r="B41" s="66">
        <v>1022537</v>
      </c>
      <c r="C41" s="66">
        <v>1097770</v>
      </c>
      <c r="D41" s="66">
        <v>1205555</v>
      </c>
      <c r="E41" s="66">
        <v>1277888</v>
      </c>
    </row>
    <row r="42" spans="1:5" x14ac:dyDescent="0.2">
      <c r="A42" s="60" t="s">
        <v>259</v>
      </c>
      <c r="B42" s="66">
        <v>987432</v>
      </c>
      <c r="C42" s="66">
        <v>1111225</v>
      </c>
      <c r="D42" s="66">
        <v>1209876</v>
      </c>
      <c r="E42" s="66">
        <v>1282468</v>
      </c>
    </row>
    <row r="43" spans="1:5" x14ac:dyDescent="0.2">
      <c r="B43" s="68" t="s">
        <v>268</v>
      </c>
      <c r="C43" s="68" t="s">
        <v>269</v>
      </c>
      <c r="D43" s="68" t="s">
        <v>270</v>
      </c>
      <c r="E43" s="68" t="s">
        <v>271</v>
      </c>
    </row>
    <row r="44" spans="1:5" x14ac:dyDescent="0.2">
      <c r="A44" s="60" t="s">
        <v>242</v>
      </c>
      <c r="B44" s="66">
        <f>100000+161617</f>
        <v>261617</v>
      </c>
      <c r="C44" s="66">
        <f>120000+166777</f>
        <v>286777</v>
      </c>
      <c r="D44" s="66">
        <f>150000+251026</f>
        <v>401026</v>
      </c>
      <c r="E44" s="66">
        <f>180000+299426</f>
        <v>479426</v>
      </c>
    </row>
    <row r="45" spans="1:5" x14ac:dyDescent="0.2">
      <c r="A45" s="60" t="s">
        <v>244</v>
      </c>
      <c r="B45" s="66">
        <v>245000</v>
      </c>
      <c r="C45" s="66">
        <v>300000</v>
      </c>
      <c r="D45" s="66">
        <v>400000</v>
      </c>
      <c r="E45" s="66">
        <v>470000</v>
      </c>
    </row>
    <row r="46" spans="1:5" x14ac:dyDescent="0.2">
      <c r="A46" s="60" t="s">
        <v>245</v>
      </c>
      <c r="B46" s="66">
        <f>115832+161617</f>
        <v>277449</v>
      </c>
      <c r="C46" s="66">
        <f>138998+166777</f>
        <v>305775</v>
      </c>
      <c r="D46" s="66">
        <f>173747+251026</f>
        <v>424773</v>
      </c>
      <c r="E46" s="66">
        <f>191122+299426</f>
        <v>490548</v>
      </c>
    </row>
    <row r="47" spans="1:5" x14ac:dyDescent="0.2">
      <c r="A47" s="60" t="s">
        <v>247</v>
      </c>
      <c r="B47" s="66">
        <f>512679+161617</f>
        <v>674296</v>
      </c>
      <c r="C47" s="66">
        <f>615214+166777</f>
        <v>781991</v>
      </c>
      <c r="D47" s="66">
        <f>769018+251026</f>
        <v>1020044</v>
      </c>
      <c r="E47" s="66">
        <f>845920+299426</f>
        <v>1145346</v>
      </c>
    </row>
    <row r="48" spans="1:5" x14ac:dyDescent="0.2">
      <c r="A48" s="60" t="s">
        <v>249</v>
      </c>
      <c r="B48" s="66">
        <f>680313+161617</f>
        <v>841930</v>
      </c>
      <c r="C48" s="66">
        <f>816376+166777</f>
        <v>983153</v>
      </c>
      <c r="D48" s="66">
        <f>1020470+251026</f>
        <v>1271496</v>
      </c>
      <c r="E48" s="66">
        <f>1122517+299426</f>
        <v>1421943</v>
      </c>
    </row>
    <row r="49" spans="1:5" x14ac:dyDescent="0.2">
      <c r="A49" s="60" t="s">
        <v>251</v>
      </c>
      <c r="B49" s="66">
        <f>1330323+161617</f>
        <v>1491940</v>
      </c>
      <c r="C49" s="66">
        <f>1596388+166777</f>
        <v>1763165</v>
      </c>
      <c r="D49" s="66">
        <f>1995485+251026</f>
        <v>2246511</v>
      </c>
      <c r="E49" s="66">
        <f>2195034+299426</f>
        <v>2494460</v>
      </c>
    </row>
    <row r="50" spans="1:5" x14ac:dyDescent="0.2">
      <c r="A50" s="60" t="s">
        <v>253</v>
      </c>
      <c r="B50" s="66">
        <f>712336+161617</f>
        <v>873953</v>
      </c>
      <c r="C50" s="66">
        <f>854804+166777</f>
        <v>1021581</v>
      </c>
      <c r="D50" s="66">
        <f>1068505+251026</f>
        <v>1319531</v>
      </c>
      <c r="E50" s="66">
        <f>1175356+299426</f>
        <v>1474782</v>
      </c>
    </row>
    <row r="51" spans="1:5" x14ac:dyDescent="0.2">
      <c r="A51" s="60" t="s">
        <v>255</v>
      </c>
      <c r="B51" s="66">
        <f>235734+161617</f>
        <v>397351</v>
      </c>
      <c r="C51" s="66">
        <f>282881+166777</f>
        <v>449658</v>
      </c>
      <c r="D51" s="66">
        <f>353602+251026</f>
        <v>604628</v>
      </c>
      <c r="E51" s="66">
        <f>388963+299426</f>
        <v>688389</v>
      </c>
    </row>
    <row r="52" spans="1:5" x14ac:dyDescent="0.2">
      <c r="A52" s="60" t="s">
        <v>256</v>
      </c>
      <c r="B52" s="66">
        <f>1436878+161617</f>
        <v>1598495</v>
      </c>
      <c r="C52" s="66">
        <f>1724253+166777</f>
        <v>1891030</v>
      </c>
      <c r="D52" s="66">
        <f>2155316+251026</f>
        <v>2406342</v>
      </c>
      <c r="E52" s="66">
        <f>2370847+299426</f>
        <v>2670273</v>
      </c>
    </row>
    <row r="53" spans="1:5" x14ac:dyDescent="0.2">
      <c r="A53" s="60" t="s">
        <v>257</v>
      </c>
      <c r="B53" s="66">
        <f>1159112+161617</f>
        <v>1320729</v>
      </c>
      <c r="C53" s="66">
        <f>1390935+166777</f>
        <v>1557712</v>
      </c>
      <c r="D53" s="66">
        <f>1738669+251026</f>
        <v>1989695</v>
      </c>
      <c r="E53" s="66">
        <f>1912536+299426</f>
        <v>2211962</v>
      </c>
    </row>
    <row r="54" spans="1:5" x14ac:dyDescent="0.2">
      <c r="A54" s="60" t="s">
        <v>258</v>
      </c>
      <c r="B54" s="66">
        <f>683718+161617</f>
        <v>845335</v>
      </c>
      <c r="C54" s="66">
        <f>820461+166777</f>
        <v>987238</v>
      </c>
      <c r="D54" s="66">
        <f>1025576+251026</f>
        <v>1276602</v>
      </c>
      <c r="E54" s="66">
        <f>1128133+299426</f>
        <v>1427559</v>
      </c>
    </row>
    <row r="55" spans="1:5" x14ac:dyDescent="0.2">
      <c r="A55" s="60" t="s">
        <v>259</v>
      </c>
      <c r="B55" s="66">
        <f>100000+161617</f>
        <v>261617</v>
      </c>
      <c r="C55" s="66">
        <f>120000+166777</f>
        <v>286777</v>
      </c>
      <c r="D55" s="66">
        <f>150000+251026</f>
        <v>401026</v>
      </c>
      <c r="E55" s="66">
        <f>180000+299426</f>
        <v>479426</v>
      </c>
    </row>
    <row r="56" spans="1:5" x14ac:dyDescent="0.2">
      <c r="B56" s="68" t="s">
        <v>272</v>
      </c>
      <c r="C56" s="68" t="s">
        <v>273</v>
      </c>
      <c r="D56" s="68" t="s">
        <v>274</v>
      </c>
      <c r="E56" s="68" t="s">
        <v>275</v>
      </c>
    </row>
    <row r="57" spans="1:5" x14ac:dyDescent="0.2">
      <c r="A57" s="60" t="s">
        <v>242</v>
      </c>
      <c r="B57" s="66">
        <v>1500000</v>
      </c>
      <c r="C57" s="66">
        <v>2500000</v>
      </c>
      <c r="D57" s="66">
        <v>3000000</v>
      </c>
      <c r="E57" s="66">
        <v>4000000</v>
      </c>
    </row>
    <row r="58" spans="1:5" x14ac:dyDescent="0.2">
      <c r="A58" s="60" t="s">
        <v>244</v>
      </c>
      <c r="B58" s="66">
        <v>1500000</v>
      </c>
      <c r="C58" s="66">
        <v>2500000</v>
      </c>
      <c r="D58" s="66">
        <v>3000000</v>
      </c>
      <c r="E58" s="66">
        <v>4000000</v>
      </c>
    </row>
    <row r="59" spans="1:5" x14ac:dyDescent="0.2">
      <c r="A59" s="60" t="s">
        <v>245</v>
      </c>
      <c r="B59" s="66">
        <v>1500000</v>
      </c>
      <c r="C59" s="66">
        <v>2500000</v>
      </c>
      <c r="D59" s="66">
        <v>3000000</v>
      </c>
      <c r="E59" s="66">
        <v>4000000</v>
      </c>
    </row>
    <row r="60" spans="1:5" x14ac:dyDescent="0.2">
      <c r="A60" s="60" t="s">
        <v>247</v>
      </c>
      <c r="B60" s="66">
        <v>1500000</v>
      </c>
      <c r="C60" s="66">
        <v>2500000</v>
      </c>
      <c r="D60" s="66">
        <v>3000000</v>
      </c>
      <c r="E60" s="66">
        <v>4000000</v>
      </c>
    </row>
    <row r="61" spans="1:5" x14ac:dyDescent="0.2">
      <c r="A61" s="60" t="s">
        <v>249</v>
      </c>
      <c r="B61" s="66">
        <v>3000000</v>
      </c>
      <c r="C61" s="66">
        <v>4000000</v>
      </c>
      <c r="D61" s="66">
        <v>3000000</v>
      </c>
      <c r="E61" s="66">
        <v>4000000</v>
      </c>
    </row>
    <row r="62" spans="1:5" x14ac:dyDescent="0.2">
      <c r="A62" s="60" t="s">
        <v>251</v>
      </c>
      <c r="B62" s="66">
        <v>1500000</v>
      </c>
      <c r="C62" s="66">
        <v>2500000</v>
      </c>
      <c r="D62" s="66">
        <v>5000000</v>
      </c>
      <c r="E62" s="66">
        <v>6000000</v>
      </c>
    </row>
    <row r="63" spans="1:5" x14ac:dyDescent="0.2">
      <c r="A63" s="60" t="s">
        <v>253</v>
      </c>
      <c r="B63" s="66">
        <v>1500000</v>
      </c>
      <c r="C63" s="66">
        <v>2500000</v>
      </c>
      <c r="D63" s="66">
        <v>3000000</v>
      </c>
      <c r="E63" s="66">
        <v>4000000</v>
      </c>
    </row>
    <row r="64" spans="1:5" x14ac:dyDescent="0.2">
      <c r="A64" s="60" t="s">
        <v>255</v>
      </c>
      <c r="B64" s="66">
        <v>1500000</v>
      </c>
      <c r="C64" s="66">
        <v>2500000</v>
      </c>
      <c r="D64" s="66">
        <v>3000000</v>
      </c>
      <c r="E64" s="66">
        <v>4000000</v>
      </c>
    </row>
    <row r="65" spans="1:5" x14ac:dyDescent="0.2">
      <c r="A65" s="60" t="s">
        <v>256</v>
      </c>
      <c r="B65" s="66">
        <v>1500000</v>
      </c>
      <c r="C65" s="66">
        <v>2500000</v>
      </c>
      <c r="D65" s="66">
        <v>3000000</v>
      </c>
      <c r="E65" s="66">
        <v>4000000</v>
      </c>
    </row>
    <row r="66" spans="1:5" x14ac:dyDescent="0.2">
      <c r="A66" s="60" t="s">
        <v>257</v>
      </c>
      <c r="B66" s="66">
        <v>1500000</v>
      </c>
      <c r="C66" s="66">
        <v>2500000</v>
      </c>
      <c r="D66" s="66">
        <v>3000000</v>
      </c>
      <c r="E66" s="66">
        <v>4000000</v>
      </c>
    </row>
    <row r="67" spans="1:5" x14ac:dyDescent="0.2">
      <c r="A67" s="60" t="s">
        <v>258</v>
      </c>
      <c r="B67" s="66">
        <v>1500000</v>
      </c>
      <c r="C67" s="66">
        <v>2500000</v>
      </c>
      <c r="D67" s="66">
        <v>3000000</v>
      </c>
      <c r="E67" s="66">
        <v>4000000</v>
      </c>
    </row>
    <row r="68" spans="1:5" x14ac:dyDescent="0.2">
      <c r="A68" s="60" t="s">
        <v>259</v>
      </c>
      <c r="B68" s="66">
        <v>1500000</v>
      </c>
      <c r="C68" s="66">
        <v>2500000</v>
      </c>
      <c r="D68" s="66">
        <v>3000000</v>
      </c>
      <c r="E68" s="66">
        <v>4000000</v>
      </c>
    </row>
    <row r="69" spans="1:5" x14ac:dyDescent="0.2">
      <c r="B69" s="68" t="s">
        <v>276</v>
      </c>
      <c r="C69" s="68" t="s">
        <v>277</v>
      </c>
      <c r="D69" s="68" t="s">
        <v>278</v>
      </c>
      <c r="E69" s="68" t="s">
        <v>279</v>
      </c>
    </row>
    <row r="70" spans="1:5" x14ac:dyDescent="0.2">
      <c r="A70" s="60" t="s">
        <v>242</v>
      </c>
      <c r="B70" s="66">
        <f>19998000+14850400</f>
        <v>34848400</v>
      </c>
      <c r="C70" s="66">
        <f>33777840+22518560</f>
        <v>56296400</v>
      </c>
      <c r="D70" s="66">
        <f>44262240+29508160</f>
        <v>73770400</v>
      </c>
      <c r="E70" s="66">
        <f>44262240+29508160</f>
        <v>73770400</v>
      </c>
    </row>
    <row r="71" spans="1:5" x14ac:dyDescent="0.2">
      <c r="A71" s="60" t="s">
        <v>244</v>
      </c>
      <c r="B71" s="66">
        <v>34000000</v>
      </c>
      <c r="C71" s="66">
        <v>55000000</v>
      </c>
      <c r="D71" s="66">
        <v>76000000</v>
      </c>
      <c r="E71" s="66">
        <v>87000000</v>
      </c>
    </row>
    <row r="72" spans="1:5" x14ac:dyDescent="0.2">
      <c r="A72" s="60" t="s">
        <v>245</v>
      </c>
      <c r="B72" s="66">
        <f>24545400+16363600</f>
        <v>40909000</v>
      </c>
      <c r="C72" s="66">
        <f>37339320+24892880</f>
        <v>62232200</v>
      </c>
      <c r="D72" s="66">
        <f>48688500+32459000</f>
        <v>81147500</v>
      </c>
      <c r="E72" s="66">
        <f>61152756+40768504</f>
        <v>101921260</v>
      </c>
    </row>
    <row r="73" spans="1:5" x14ac:dyDescent="0.2">
      <c r="A73" s="60" t="s">
        <v>247</v>
      </c>
      <c r="B73" s="66">
        <f>98636400+65757600</f>
        <v>164394000</v>
      </c>
      <c r="C73" s="66">
        <f>148444440+98962960</f>
        <v>247407400</v>
      </c>
      <c r="D73" s="66">
        <f>197212800+131475200</f>
        <v>328688000</v>
      </c>
      <c r="E73" s="66">
        <f>228175200+152116800</f>
        <v>380292000</v>
      </c>
    </row>
    <row r="74" spans="1:5" x14ac:dyDescent="0.2">
      <c r="A74" s="60" t="s">
        <v>249</v>
      </c>
      <c r="B74" s="66">
        <f>103786200+69190800</f>
        <v>172977000</v>
      </c>
      <c r="C74" s="66">
        <f>155111100+103407400</f>
        <v>258518500</v>
      </c>
      <c r="D74" s="66">
        <f>202131000+134754000</f>
        <v>336885000</v>
      </c>
      <c r="E74" s="66">
        <f>255897840+170598560</f>
        <v>426496400</v>
      </c>
    </row>
    <row r="75" spans="1:5" x14ac:dyDescent="0.2">
      <c r="A75" s="60" t="s">
        <v>251</v>
      </c>
      <c r="B75" s="66">
        <f>189535350+126356900</f>
        <v>315892250</v>
      </c>
      <c r="C75" s="66">
        <f>308971740+205981160</f>
        <v>514952900</v>
      </c>
      <c r="D75" s="66">
        <f>362961540+241974360</f>
        <v>604935900</v>
      </c>
      <c r="E75" s="66">
        <f>459509300+306339530</f>
        <v>765848830</v>
      </c>
    </row>
    <row r="76" spans="1:5" x14ac:dyDescent="0.2">
      <c r="A76" s="60" t="s">
        <v>253</v>
      </c>
      <c r="B76" s="66">
        <f>140499900+93666600</f>
        <v>234166500</v>
      </c>
      <c r="C76" s="66">
        <f>194221800+129481200</f>
        <v>323703000</v>
      </c>
      <c r="D76" s="66">
        <f>252786900+168524600</f>
        <v>421311500</v>
      </c>
      <c r="E76" s="66">
        <f>320028210+213352140</f>
        <v>533380350</v>
      </c>
    </row>
    <row r="77" spans="1:5" x14ac:dyDescent="0.2">
      <c r="A77" s="60" t="s">
        <v>255</v>
      </c>
      <c r="B77" s="66">
        <f>43773000+29222000</f>
        <v>72995000</v>
      </c>
      <c r="C77" s="66">
        <f>64444440+42962960</f>
        <v>107407400</v>
      </c>
      <c r="D77" s="66">
        <f>84098040+56065360</f>
        <v>140163400</v>
      </c>
      <c r="E77" s="66">
        <f>106468110+70978745</f>
        <v>177446855</v>
      </c>
    </row>
    <row r="78" spans="1:5" x14ac:dyDescent="0.2">
      <c r="A78" s="60" t="s">
        <v>256</v>
      </c>
      <c r="B78" s="66">
        <f>213180300+142120200</f>
        <v>355300500</v>
      </c>
      <c r="C78" s="66">
        <f>323555520+215703680</f>
        <v>539259200</v>
      </c>
      <c r="D78" s="66">
        <f>421475400+280983600</f>
        <v>702459000</v>
      </c>
      <c r="E78" s="66">
        <f>500291290+333527530</f>
        <v>833818820</v>
      </c>
    </row>
    <row r="79" spans="1:5" x14ac:dyDescent="0.2">
      <c r="A79" s="60" t="s">
        <v>257</v>
      </c>
      <c r="B79" s="66">
        <f>168586352+112390900</f>
        <v>280977252</v>
      </c>
      <c r="C79" s="66">
        <f>271555500+181037000</f>
        <v>452592500</v>
      </c>
      <c r="D79" s="66">
        <f>354098340+236065560</f>
        <v>590163900</v>
      </c>
      <c r="E79" s="66">
        <f>448288490+298858990</f>
        <v>747147480</v>
      </c>
    </row>
    <row r="80" spans="1:5" x14ac:dyDescent="0.2">
      <c r="A80" s="60" t="s">
        <v>258</v>
      </c>
      <c r="B80" s="66">
        <f>103181700+68787800</f>
        <v>171969500</v>
      </c>
      <c r="C80" s="66">
        <f>156156121+104104080</f>
        <v>260260201</v>
      </c>
      <c r="D80" s="66">
        <f>206557380+137704920</f>
        <v>344262300</v>
      </c>
      <c r="E80" s="66">
        <f>265426230+176950820</f>
        <v>442377050</v>
      </c>
    </row>
    <row r="81" spans="1:5" x14ac:dyDescent="0.2">
      <c r="A81" s="60" t="s">
        <v>259</v>
      </c>
      <c r="B81" s="66">
        <f>22275600+13332000</f>
        <v>35607600</v>
      </c>
      <c r="C81" s="66">
        <f>30222180+20148120</f>
        <v>50370300</v>
      </c>
      <c r="D81" s="66">
        <f>40327860+26885240</f>
        <v>67213100</v>
      </c>
      <c r="E81" s="66">
        <f>40327860+26885240</f>
        <v>67213100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3"/>
  <sheetViews>
    <sheetView topLeftCell="A19" workbookViewId="0">
      <selection activeCell="A8" sqref="A8:A9"/>
    </sheetView>
  </sheetViews>
  <sheetFormatPr defaultRowHeight="12.75" x14ac:dyDescent="0.2"/>
  <cols>
    <col min="1" max="1" width="10.28515625" style="69" customWidth="1"/>
    <col min="2" max="2" width="9.7109375" style="69" customWidth="1"/>
    <col min="3" max="12" width="9.140625" style="69"/>
    <col min="13" max="13" width="16.7109375" style="69" bestFit="1" customWidth="1"/>
    <col min="14" max="14" width="10.28515625" style="69" bestFit="1" customWidth="1"/>
    <col min="15" max="15" width="10.140625" style="69" bestFit="1" customWidth="1"/>
    <col min="16" max="16" width="10" style="69" bestFit="1" customWidth="1"/>
    <col min="17" max="16384" width="9.140625" style="69"/>
  </cols>
  <sheetData>
    <row r="1" spans="1:19" x14ac:dyDescent="0.2">
      <c r="A1" s="33" t="s">
        <v>280</v>
      </c>
    </row>
    <row r="2" spans="1:19" x14ac:dyDescent="0.2">
      <c r="A2" s="69" t="s">
        <v>281</v>
      </c>
    </row>
    <row r="3" spans="1:19" x14ac:dyDescent="0.2">
      <c r="A3" s="69" t="s">
        <v>282</v>
      </c>
    </row>
    <row r="4" spans="1:19" ht="15" x14ac:dyDescent="0.25">
      <c r="A4" s="70" t="s">
        <v>283</v>
      </c>
    </row>
    <row r="5" spans="1:19" ht="15" x14ac:dyDescent="0.25">
      <c r="A5" s="70" t="s">
        <v>284</v>
      </c>
    </row>
    <row r="6" spans="1:19" x14ac:dyDescent="0.2">
      <c r="A6" s="69" t="s">
        <v>285</v>
      </c>
    </row>
    <row r="7" spans="1:19" x14ac:dyDescent="0.2">
      <c r="A7" s="69" t="s">
        <v>286</v>
      </c>
    </row>
    <row r="8" spans="1:19" ht="15" x14ac:dyDescent="0.25">
      <c r="N8" s="160" t="s">
        <v>287</v>
      </c>
      <c r="O8" s="160"/>
      <c r="P8" s="160" t="s">
        <v>288</v>
      </c>
      <c r="Q8" s="160"/>
      <c r="R8" s="160" t="s">
        <v>134</v>
      </c>
      <c r="S8" s="160"/>
    </row>
    <row r="9" spans="1:19" ht="15" x14ac:dyDescent="0.25">
      <c r="N9" s="70" t="s">
        <v>289</v>
      </c>
      <c r="O9" s="70" t="s">
        <v>290</v>
      </c>
      <c r="P9" s="70" t="s">
        <v>289</v>
      </c>
      <c r="Q9" s="70" t="s">
        <v>290</v>
      </c>
      <c r="R9" s="70" t="s">
        <v>289</v>
      </c>
      <c r="S9" s="70" t="s">
        <v>290</v>
      </c>
    </row>
    <row r="10" spans="1:19" x14ac:dyDescent="0.2">
      <c r="A10" s="71" t="s">
        <v>134</v>
      </c>
      <c r="B10" s="72" t="s">
        <v>291</v>
      </c>
      <c r="M10" s="73" t="s">
        <v>234</v>
      </c>
      <c r="N10" s="74"/>
      <c r="O10" s="74"/>
      <c r="P10" s="74"/>
      <c r="Q10" s="74"/>
      <c r="R10" s="74"/>
      <c r="S10" s="74"/>
    </row>
    <row r="11" spans="1:19" x14ac:dyDescent="0.2">
      <c r="A11" s="75"/>
      <c r="B11" s="75" t="s">
        <v>234</v>
      </c>
      <c r="C11" s="75" t="s">
        <v>292</v>
      </c>
      <c r="D11" s="75" t="s">
        <v>293</v>
      </c>
      <c r="E11" s="75" t="s">
        <v>294</v>
      </c>
      <c r="F11" s="75" t="s">
        <v>246</v>
      </c>
      <c r="G11" s="75" t="s">
        <v>295</v>
      </c>
      <c r="H11" s="75" t="s">
        <v>296</v>
      </c>
      <c r="I11" s="75" t="s">
        <v>297</v>
      </c>
      <c r="M11" s="76" t="s">
        <v>292</v>
      </c>
      <c r="N11" s="74"/>
      <c r="O11" s="74"/>
      <c r="P11" s="74"/>
      <c r="Q11" s="74"/>
      <c r="R11" s="74"/>
      <c r="S11" s="74"/>
    </row>
    <row r="12" spans="1:19" x14ac:dyDescent="0.2">
      <c r="A12" s="75" t="s">
        <v>192</v>
      </c>
      <c r="B12" s="75">
        <v>400000</v>
      </c>
      <c r="C12" s="75">
        <v>5000</v>
      </c>
      <c r="D12" s="75">
        <v>10000</v>
      </c>
      <c r="E12" s="75">
        <v>25000</v>
      </c>
      <c r="F12" s="75">
        <v>60000</v>
      </c>
      <c r="G12" s="75">
        <v>5000</v>
      </c>
      <c r="H12" s="75">
        <v>100000</v>
      </c>
      <c r="I12" s="75">
        <v>6000</v>
      </c>
      <c r="M12" s="76" t="s">
        <v>293</v>
      </c>
      <c r="N12" s="74"/>
      <c r="O12" s="74"/>
      <c r="P12" s="74"/>
      <c r="Q12" s="74"/>
      <c r="R12" s="74"/>
      <c r="S12" s="74"/>
    </row>
    <row r="13" spans="1:19" x14ac:dyDescent="0.2">
      <c r="A13" s="75" t="s">
        <v>193</v>
      </c>
      <c r="B13" s="75">
        <f>B12+20000</f>
        <v>420000</v>
      </c>
      <c r="C13" s="75">
        <f>C12+2000</f>
        <v>7000</v>
      </c>
      <c r="D13" s="75">
        <f>D12+5000</f>
        <v>15000</v>
      </c>
      <c r="E13" s="75">
        <v>25000</v>
      </c>
      <c r="F13" s="75">
        <v>60000</v>
      </c>
      <c r="G13" s="75">
        <v>5000</v>
      </c>
      <c r="H13" s="75">
        <v>100000</v>
      </c>
      <c r="I13" s="75">
        <v>6000</v>
      </c>
      <c r="M13" s="76" t="s">
        <v>294</v>
      </c>
      <c r="N13" s="74"/>
      <c r="O13" s="74"/>
      <c r="P13" s="74"/>
      <c r="Q13" s="74"/>
      <c r="R13" s="74"/>
      <c r="S13" s="74"/>
    </row>
    <row r="14" spans="1:19" x14ac:dyDescent="0.2">
      <c r="A14" s="75" t="s">
        <v>194</v>
      </c>
      <c r="B14" s="75">
        <f t="shared" ref="B14:B23" si="0">B13+20000</f>
        <v>440000</v>
      </c>
      <c r="C14" s="75">
        <f t="shared" ref="C14:C23" si="1">C13+2000</f>
        <v>9000</v>
      </c>
      <c r="D14" s="75">
        <f t="shared" ref="D14:D23" si="2">D13+5000</f>
        <v>20000</v>
      </c>
      <c r="E14" s="75">
        <v>25000</v>
      </c>
      <c r="F14" s="75">
        <v>60000</v>
      </c>
      <c r="G14" s="75">
        <v>5000</v>
      </c>
      <c r="H14" s="75">
        <v>100000</v>
      </c>
      <c r="I14" s="75">
        <v>6000</v>
      </c>
      <c r="M14" s="76" t="s">
        <v>246</v>
      </c>
      <c r="N14" s="74"/>
      <c r="O14" s="74"/>
      <c r="P14" s="74"/>
      <c r="Q14" s="74"/>
      <c r="R14" s="74"/>
      <c r="S14" s="74"/>
    </row>
    <row r="15" spans="1:19" x14ac:dyDescent="0.2">
      <c r="A15" s="75" t="s">
        <v>195</v>
      </c>
      <c r="B15" s="75">
        <f t="shared" si="0"/>
        <v>460000</v>
      </c>
      <c r="C15" s="75">
        <f t="shared" si="1"/>
        <v>11000</v>
      </c>
      <c r="D15" s="75">
        <f t="shared" si="2"/>
        <v>25000</v>
      </c>
      <c r="E15" s="75">
        <v>25000</v>
      </c>
      <c r="F15" s="75">
        <f>F14*1.5</f>
        <v>90000</v>
      </c>
      <c r="G15" s="75">
        <v>5000</v>
      </c>
      <c r="H15" s="75">
        <v>100000</v>
      </c>
      <c r="I15" s="75">
        <v>6000</v>
      </c>
      <c r="M15" s="76" t="s">
        <v>295</v>
      </c>
      <c r="N15" s="74"/>
      <c r="O15" s="74"/>
      <c r="P15" s="74"/>
      <c r="Q15" s="74"/>
      <c r="R15" s="74"/>
      <c r="S15" s="74"/>
    </row>
    <row r="16" spans="1:19" x14ac:dyDescent="0.2">
      <c r="A16" s="75" t="s">
        <v>298</v>
      </c>
      <c r="B16" s="75">
        <f t="shared" si="0"/>
        <v>480000</v>
      </c>
      <c r="C16" s="75">
        <f t="shared" si="1"/>
        <v>13000</v>
      </c>
      <c r="D16" s="75">
        <f t="shared" si="2"/>
        <v>30000</v>
      </c>
      <c r="E16" s="75">
        <v>25000</v>
      </c>
      <c r="F16" s="75">
        <v>60000</v>
      </c>
      <c r="G16" s="75">
        <v>5000</v>
      </c>
      <c r="H16" s="75">
        <v>100000</v>
      </c>
      <c r="I16" s="75">
        <v>6000</v>
      </c>
      <c r="M16" s="76" t="s">
        <v>296</v>
      </c>
      <c r="N16" s="74"/>
      <c r="O16" s="74"/>
      <c r="P16" s="74"/>
      <c r="Q16" s="74"/>
      <c r="R16" s="74"/>
      <c r="S16" s="74"/>
    </row>
    <row r="17" spans="1:19" x14ac:dyDescent="0.2">
      <c r="A17" s="75" t="s">
        <v>197</v>
      </c>
      <c r="B17" s="75">
        <f t="shared" si="0"/>
        <v>500000</v>
      </c>
      <c r="C17" s="75">
        <f t="shared" si="1"/>
        <v>15000</v>
      </c>
      <c r="D17" s="75">
        <f t="shared" si="2"/>
        <v>35000</v>
      </c>
      <c r="E17" s="75">
        <v>25000</v>
      </c>
      <c r="F17" s="75">
        <f>F16*1.5</f>
        <v>90000</v>
      </c>
      <c r="G17" s="75">
        <v>5000</v>
      </c>
      <c r="H17" s="75">
        <v>100000</v>
      </c>
      <c r="I17" s="75">
        <v>6000</v>
      </c>
      <c r="M17" s="76" t="s">
        <v>297</v>
      </c>
      <c r="N17" s="74"/>
      <c r="O17" s="74"/>
      <c r="P17" s="74"/>
      <c r="Q17" s="74"/>
      <c r="R17" s="74"/>
      <c r="S17" s="74"/>
    </row>
    <row r="18" spans="1:19" x14ac:dyDescent="0.2">
      <c r="A18" s="75" t="s">
        <v>198</v>
      </c>
      <c r="B18" s="75">
        <f t="shared" si="0"/>
        <v>520000</v>
      </c>
      <c r="C18" s="75">
        <f t="shared" si="1"/>
        <v>17000</v>
      </c>
      <c r="D18" s="75">
        <f t="shared" si="2"/>
        <v>40000</v>
      </c>
      <c r="E18" s="75">
        <v>25000</v>
      </c>
      <c r="F18" s="75">
        <v>60000</v>
      </c>
      <c r="G18" s="75">
        <v>5000</v>
      </c>
      <c r="H18" s="75">
        <v>100000</v>
      </c>
      <c r="I18" s="75">
        <v>6000</v>
      </c>
      <c r="M18" s="73" t="s">
        <v>254</v>
      </c>
      <c r="N18" s="74"/>
      <c r="O18" s="74"/>
      <c r="P18" s="74"/>
      <c r="Q18" s="74"/>
      <c r="R18" s="74"/>
      <c r="S18" s="74"/>
    </row>
    <row r="19" spans="1:19" x14ac:dyDescent="0.2">
      <c r="A19" s="75" t="s">
        <v>199</v>
      </c>
      <c r="B19" s="75">
        <f t="shared" si="0"/>
        <v>540000</v>
      </c>
      <c r="C19" s="75">
        <f t="shared" si="1"/>
        <v>19000</v>
      </c>
      <c r="D19" s="75">
        <f t="shared" si="2"/>
        <v>45000</v>
      </c>
      <c r="E19" s="75">
        <v>25000</v>
      </c>
      <c r="F19" s="75">
        <v>60000</v>
      </c>
      <c r="G19" s="75">
        <v>5000</v>
      </c>
      <c r="H19" s="75">
        <v>100000</v>
      </c>
      <c r="I19" s="75">
        <v>6000</v>
      </c>
      <c r="M19" s="75"/>
    </row>
    <row r="20" spans="1:19" x14ac:dyDescent="0.2">
      <c r="A20" s="75" t="s">
        <v>200</v>
      </c>
      <c r="B20" s="75">
        <f t="shared" si="0"/>
        <v>560000</v>
      </c>
      <c r="C20" s="75">
        <f t="shared" si="1"/>
        <v>21000</v>
      </c>
      <c r="D20" s="75">
        <f t="shared" si="2"/>
        <v>50000</v>
      </c>
      <c r="E20" s="75">
        <v>25000</v>
      </c>
      <c r="F20" s="75">
        <v>60000</v>
      </c>
      <c r="G20" s="75">
        <v>5000</v>
      </c>
      <c r="H20" s="75">
        <v>100000</v>
      </c>
      <c r="I20" s="75">
        <v>6000</v>
      </c>
    </row>
    <row r="21" spans="1:19" ht="15" x14ac:dyDescent="0.25">
      <c r="A21" s="75" t="s">
        <v>201</v>
      </c>
      <c r="B21" s="75">
        <f t="shared" si="0"/>
        <v>580000</v>
      </c>
      <c r="C21" s="75">
        <f t="shared" si="1"/>
        <v>23000</v>
      </c>
      <c r="D21" s="75">
        <f t="shared" si="2"/>
        <v>55000</v>
      </c>
      <c r="E21" s="75">
        <v>25000</v>
      </c>
      <c r="F21" s="75">
        <v>60000</v>
      </c>
      <c r="G21" s="75">
        <v>5000</v>
      </c>
      <c r="H21" s="75">
        <v>100000</v>
      </c>
      <c r="I21" s="75">
        <v>6000</v>
      </c>
      <c r="N21" s="160" t="s">
        <v>299</v>
      </c>
      <c r="O21" s="160"/>
      <c r="P21" s="160" t="s">
        <v>300</v>
      </c>
      <c r="Q21" s="160"/>
      <c r="R21" s="160" t="s">
        <v>137</v>
      </c>
      <c r="S21" s="160"/>
    </row>
    <row r="22" spans="1:19" ht="15" x14ac:dyDescent="0.25">
      <c r="A22" s="75" t="s">
        <v>202</v>
      </c>
      <c r="B22" s="75">
        <f t="shared" si="0"/>
        <v>600000</v>
      </c>
      <c r="C22" s="75">
        <f t="shared" si="1"/>
        <v>25000</v>
      </c>
      <c r="D22" s="75">
        <f t="shared" si="2"/>
        <v>60000</v>
      </c>
      <c r="E22" s="75">
        <v>25000</v>
      </c>
      <c r="F22" s="75">
        <v>60000</v>
      </c>
      <c r="G22" s="75">
        <v>5000</v>
      </c>
      <c r="H22" s="75">
        <v>100000</v>
      </c>
      <c r="I22" s="75">
        <v>6000</v>
      </c>
      <c r="N22" s="70" t="s">
        <v>289</v>
      </c>
      <c r="O22" s="70" t="s">
        <v>290</v>
      </c>
      <c r="P22" s="70" t="s">
        <v>289</v>
      </c>
      <c r="Q22" s="70" t="s">
        <v>290</v>
      </c>
      <c r="R22" s="70" t="s">
        <v>289</v>
      </c>
      <c r="S22" s="70" t="s">
        <v>290</v>
      </c>
    </row>
    <row r="23" spans="1:19" x14ac:dyDescent="0.2">
      <c r="A23" s="75" t="s">
        <v>203</v>
      </c>
      <c r="B23" s="75">
        <f t="shared" si="0"/>
        <v>620000</v>
      </c>
      <c r="C23" s="75">
        <f t="shared" si="1"/>
        <v>27000</v>
      </c>
      <c r="D23" s="75">
        <f t="shared" si="2"/>
        <v>65000</v>
      </c>
      <c r="E23" s="75">
        <v>25000</v>
      </c>
      <c r="F23" s="75">
        <f>F22*2</f>
        <v>120000</v>
      </c>
      <c r="G23" s="75">
        <v>5000</v>
      </c>
      <c r="H23" s="75">
        <v>100000</v>
      </c>
      <c r="I23" s="75">
        <v>6000</v>
      </c>
      <c r="M23" s="73" t="s">
        <v>234</v>
      </c>
      <c r="N23" s="74"/>
      <c r="O23" s="74"/>
      <c r="P23" s="74"/>
      <c r="Q23" s="74"/>
      <c r="R23" s="74"/>
      <c r="S23" s="74"/>
    </row>
    <row r="24" spans="1:19" x14ac:dyDescent="0.2">
      <c r="A24" s="77" t="s">
        <v>134</v>
      </c>
      <c r="B24" s="78" t="s">
        <v>301</v>
      </c>
      <c r="C24" s="75"/>
      <c r="D24" s="75"/>
      <c r="E24" s="75"/>
      <c r="F24" s="75"/>
      <c r="G24" s="75"/>
      <c r="H24" s="75"/>
      <c r="I24" s="75"/>
      <c r="M24" s="76" t="s">
        <v>292</v>
      </c>
      <c r="N24" s="74"/>
      <c r="O24" s="74"/>
      <c r="P24" s="74"/>
      <c r="Q24" s="74"/>
      <c r="R24" s="74"/>
      <c r="S24" s="74"/>
    </row>
    <row r="25" spans="1:19" x14ac:dyDescent="0.2">
      <c r="A25" s="75"/>
      <c r="B25" s="75" t="s">
        <v>234</v>
      </c>
      <c r="C25" s="75" t="s">
        <v>292</v>
      </c>
      <c r="D25" s="75" t="s">
        <v>293</v>
      </c>
      <c r="E25" s="75" t="s">
        <v>294</v>
      </c>
      <c r="F25" s="75" t="s">
        <v>246</v>
      </c>
      <c r="G25" s="75" t="s">
        <v>295</v>
      </c>
      <c r="H25" s="75" t="s">
        <v>296</v>
      </c>
      <c r="I25" s="75" t="s">
        <v>297</v>
      </c>
      <c r="M25" s="76" t="s">
        <v>293</v>
      </c>
      <c r="N25" s="74"/>
      <c r="O25" s="74"/>
      <c r="P25" s="74"/>
      <c r="Q25" s="74"/>
      <c r="R25" s="74"/>
      <c r="S25" s="74"/>
    </row>
    <row r="26" spans="1:19" x14ac:dyDescent="0.2">
      <c r="A26" s="75" t="s">
        <v>192</v>
      </c>
      <c r="B26" s="75">
        <v>500000</v>
      </c>
      <c r="C26" s="75">
        <v>7000</v>
      </c>
      <c r="D26" s="75">
        <v>12000</v>
      </c>
      <c r="E26" s="75">
        <v>30000</v>
      </c>
      <c r="F26" s="75">
        <v>60000</v>
      </c>
      <c r="G26" s="75">
        <v>6000</v>
      </c>
      <c r="H26" s="75">
        <v>100000</v>
      </c>
      <c r="I26" s="75">
        <v>6000</v>
      </c>
      <c r="M26" s="76" t="s">
        <v>294</v>
      </c>
      <c r="N26" s="74"/>
      <c r="O26" s="74"/>
      <c r="P26" s="74"/>
      <c r="Q26" s="74"/>
      <c r="R26" s="74"/>
      <c r="S26" s="74"/>
    </row>
    <row r="27" spans="1:19" x14ac:dyDescent="0.2">
      <c r="A27" s="75" t="s">
        <v>193</v>
      </c>
      <c r="B27" s="75">
        <f>B26+20000</f>
        <v>520000</v>
      </c>
      <c r="C27" s="75">
        <f>C26+2000</f>
        <v>9000</v>
      </c>
      <c r="D27" s="75">
        <f>D26+5000</f>
        <v>17000</v>
      </c>
      <c r="E27" s="75">
        <v>25000</v>
      </c>
      <c r="F27" s="75">
        <v>60000</v>
      </c>
      <c r="G27" s="75">
        <v>5000</v>
      </c>
      <c r="H27" s="75">
        <v>100000</v>
      </c>
      <c r="I27" s="75">
        <v>6000</v>
      </c>
      <c r="M27" s="76" t="s">
        <v>246</v>
      </c>
      <c r="N27" s="74"/>
      <c r="O27" s="74"/>
      <c r="P27" s="74"/>
      <c r="Q27" s="74"/>
      <c r="R27" s="74"/>
      <c r="S27" s="74"/>
    </row>
    <row r="28" spans="1:19" x14ac:dyDescent="0.2">
      <c r="A28" s="75" t="s">
        <v>194</v>
      </c>
      <c r="B28" s="75">
        <f t="shared" ref="B28:B37" si="3">B27+20000</f>
        <v>540000</v>
      </c>
      <c r="C28" s="75">
        <f t="shared" ref="C28:C37" si="4">C27+2000</f>
        <v>11000</v>
      </c>
      <c r="D28" s="75">
        <f t="shared" ref="D28:D37" si="5">D27+5000</f>
        <v>22000</v>
      </c>
      <c r="E28" s="75">
        <v>25000</v>
      </c>
      <c r="F28" s="75">
        <v>60000</v>
      </c>
      <c r="G28" s="75">
        <v>5000</v>
      </c>
      <c r="H28" s="75">
        <v>100000</v>
      </c>
      <c r="I28" s="75">
        <v>6000</v>
      </c>
      <c r="M28" s="76" t="s">
        <v>295</v>
      </c>
      <c r="N28" s="74"/>
      <c r="O28" s="74"/>
      <c r="P28" s="74"/>
      <c r="Q28" s="74"/>
      <c r="R28" s="74"/>
      <c r="S28" s="74"/>
    </row>
    <row r="29" spans="1:19" x14ac:dyDescent="0.2">
      <c r="A29" s="75" t="s">
        <v>195</v>
      </c>
      <c r="B29" s="75">
        <f t="shared" si="3"/>
        <v>560000</v>
      </c>
      <c r="C29" s="75">
        <f t="shared" si="4"/>
        <v>13000</v>
      </c>
      <c r="D29" s="75">
        <f t="shared" si="5"/>
        <v>27000</v>
      </c>
      <c r="E29" s="75">
        <v>25000</v>
      </c>
      <c r="F29" s="75">
        <f>F28*1.5</f>
        <v>90000</v>
      </c>
      <c r="G29" s="75">
        <v>5000</v>
      </c>
      <c r="H29" s="75">
        <v>100000</v>
      </c>
      <c r="I29" s="75">
        <v>6000</v>
      </c>
      <c r="M29" s="76" t="s">
        <v>296</v>
      </c>
      <c r="N29" s="74"/>
      <c r="O29" s="74"/>
      <c r="P29" s="74"/>
      <c r="Q29" s="74"/>
      <c r="R29" s="74"/>
      <c r="S29" s="74"/>
    </row>
    <row r="30" spans="1:19" x14ac:dyDescent="0.2">
      <c r="A30" s="75" t="s">
        <v>298</v>
      </c>
      <c r="B30" s="75">
        <f t="shared" si="3"/>
        <v>580000</v>
      </c>
      <c r="C30" s="75">
        <f t="shared" si="4"/>
        <v>15000</v>
      </c>
      <c r="D30" s="75">
        <f t="shared" si="5"/>
        <v>32000</v>
      </c>
      <c r="E30" s="75">
        <v>25000</v>
      </c>
      <c r="F30" s="75">
        <v>60000</v>
      </c>
      <c r="G30" s="75">
        <v>5000</v>
      </c>
      <c r="H30" s="75">
        <v>100000</v>
      </c>
      <c r="I30" s="75">
        <v>6000</v>
      </c>
      <c r="M30" s="76" t="s">
        <v>297</v>
      </c>
      <c r="N30" s="74"/>
      <c r="O30" s="74"/>
      <c r="P30" s="74"/>
      <c r="Q30" s="74"/>
      <c r="R30" s="74"/>
      <c r="S30" s="74"/>
    </row>
    <row r="31" spans="1:19" x14ac:dyDescent="0.2">
      <c r="A31" s="75" t="s">
        <v>197</v>
      </c>
      <c r="B31" s="75">
        <f t="shared" si="3"/>
        <v>600000</v>
      </c>
      <c r="C31" s="75">
        <f t="shared" si="4"/>
        <v>17000</v>
      </c>
      <c r="D31" s="75">
        <f t="shared" si="5"/>
        <v>37000</v>
      </c>
      <c r="E31" s="75">
        <v>25000</v>
      </c>
      <c r="F31" s="75">
        <f>F30*1.5</f>
        <v>90000</v>
      </c>
      <c r="G31" s="75">
        <v>5000</v>
      </c>
      <c r="H31" s="75">
        <v>100000</v>
      </c>
      <c r="I31" s="75">
        <v>6000</v>
      </c>
      <c r="M31" s="73" t="s">
        <v>254</v>
      </c>
      <c r="N31" s="74"/>
      <c r="O31" s="74"/>
      <c r="P31" s="74"/>
      <c r="Q31" s="74"/>
      <c r="R31" s="74"/>
      <c r="S31" s="74"/>
    </row>
    <row r="32" spans="1:19" x14ac:dyDescent="0.2">
      <c r="A32" s="75" t="s">
        <v>198</v>
      </c>
      <c r="B32" s="75">
        <f t="shared" si="3"/>
        <v>620000</v>
      </c>
      <c r="C32" s="75">
        <f t="shared" si="4"/>
        <v>19000</v>
      </c>
      <c r="D32" s="75">
        <f t="shared" si="5"/>
        <v>42000</v>
      </c>
      <c r="E32" s="75">
        <v>25000</v>
      </c>
      <c r="F32" s="75">
        <v>60000</v>
      </c>
      <c r="G32" s="75">
        <v>5000</v>
      </c>
      <c r="H32" s="75">
        <v>100000</v>
      </c>
      <c r="I32" s="75">
        <v>6000</v>
      </c>
    </row>
    <row r="33" spans="1:16" ht="15" x14ac:dyDescent="0.25">
      <c r="A33" s="75" t="s">
        <v>199</v>
      </c>
      <c r="B33" s="75">
        <f t="shared" si="3"/>
        <v>640000</v>
      </c>
      <c r="C33" s="75">
        <f t="shared" si="4"/>
        <v>21000</v>
      </c>
      <c r="D33" s="75">
        <f t="shared" si="5"/>
        <v>47000</v>
      </c>
      <c r="E33" s="75">
        <v>25000</v>
      </c>
      <c r="F33" s="75">
        <v>60000</v>
      </c>
      <c r="G33" s="75">
        <v>5000</v>
      </c>
      <c r="H33" s="75">
        <v>100000</v>
      </c>
      <c r="I33" s="75">
        <v>6000</v>
      </c>
      <c r="N33" s="158" t="s">
        <v>302</v>
      </c>
      <c r="O33" s="159"/>
    </row>
    <row r="34" spans="1:16" ht="15" x14ac:dyDescent="0.25">
      <c r="A34" s="75" t="s">
        <v>200</v>
      </c>
      <c r="B34" s="75">
        <f t="shared" si="3"/>
        <v>660000</v>
      </c>
      <c r="C34" s="75">
        <f t="shared" si="4"/>
        <v>23000</v>
      </c>
      <c r="D34" s="75">
        <f t="shared" si="5"/>
        <v>52000</v>
      </c>
      <c r="E34" s="75">
        <v>25000</v>
      </c>
      <c r="F34" s="75">
        <v>60000</v>
      </c>
      <c r="G34" s="75">
        <v>5000</v>
      </c>
      <c r="H34" s="75">
        <v>100000</v>
      </c>
      <c r="I34" s="75">
        <v>6000</v>
      </c>
      <c r="N34" s="70" t="s">
        <v>289</v>
      </c>
      <c r="O34" s="70" t="s">
        <v>290</v>
      </c>
      <c r="P34" s="79" t="s">
        <v>303</v>
      </c>
    </row>
    <row r="35" spans="1:16" x14ac:dyDescent="0.2">
      <c r="A35" s="75" t="s">
        <v>201</v>
      </c>
      <c r="B35" s="75">
        <f t="shared" si="3"/>
        <v>680000</v>
      </c>
      <c r="C35" s="75">
        <f t="shared" si="4"/>
        <v>25000</v>
      </c>
      <c r="D35" s="75">
        <f t="shared" si="5"/>
        <v>57000</v>
      </c>
      <c r="E35" s="75">
        <v>25000</v>
      </c>
      <c r="F35" s="75">
        <v>60000</v>
      </c>
      <c r="G35" s="75">
        <v>5000</v>
      </c>
      <c r="H35" s="75">
        <v>100000</v>
      </c>
      <c r="I35" s="75">
        <v>6000</v>
      </c>
      <c r="M35" s="73" t="s">
        <v>234</v>
      </c>
      <c r="N35" s="74"/>
      <c r="O35" s="74"/>
      <c r="P35" s="80"/>
    </row>
    <row r="36" spans="1:16" x14ac:dyDescent="0.2">
      <c r="A36" s="75" t="s">
        <v>202</v>
      </c>
      <c r="B36" s="75">
        <f t="shared" si="3"/>
        <v>700000</v>
      </c>
      <c r="C36" s="75">
        <f t="shared" si="4"/>
        <v>27000</v>
      </c>
      <c r="D36" s="75">
        <f t="shared" si="5"/>
        <v>62000</v>
      </c>
      <c r="E36" s="75">
        <v>25000</v>
      </c>
      <c r="F36" s="75">
        <v>60000</v>
      </c>
      <c r="G36" s="75">
        <v>5000</v>
      </c>
      <c r="H36" s="75">
        <v>100000</v>
      </c>
      <c r="I36" s="75">
        <v>6000</v>
      </c>
      <c r="M36" s="76" t="s">
        <v>292</v>
      </c>
      <c r="N36" s="74"/>
      <c r="O36" s="74"/>
      <c r="P36" s="80"/>
    </row>
    <row r="37" spans="1:16" x14ac:dyDescent="0.2">
      <c r="A37" s="75" t="s">
        <v>203</v>
      </c>
      <c r="B37" s="75">
        <f t="shared" si="3"/>
        <v>720000</v>
      </c>
      <c r="C37" s="75">
        <f t="shared" si="4"/>
        <v>29000</v>
      </c>
      <c r="D37" s="75">
        <f t="shared" si="5"/>
        <v>67000</v>
      </c>
      <c r="E37" s="75">
        <v>25000</v>
      </c>
      <c r="F37" s="75">
        <f>F36*2</f>
        <v>120000</v>
      </c>
      <c r="G37" s="75">
        <v>5000</v>
      </c>
      <c r="H37" s="75">
        <v>100000</v>
      </c>
      <c r="I37" s="75">
        <v>6000</v>
      </c>
      <c r="M37" s="76" t="s">
        <v>293</v>
      </c>
      <c r="N37" s="74"/>
      <c r="O37" s="74"/>
      <c r="P37" s="80"/>
    </row>
    <row r="38" spans="1:16" x14ac:dyDescent="0.2">
      <c r="A38" s="81" t="s">
        <v>134</v>
      </c>
      <c r="B38" s="82" t="s">
        <v>304</v>
      </c>
      <c r="C38" s="75"/>
      <c r="D38" s="75"/>
      <c r="E38" s="75"/>
      <c r="F38" s="75"/>
      <c r="G38" s="75"/>
      <c r="H38" s="75"/>
      <c r="I38" s="75"/>
      <c r="M38" s="76" t="s">
        <v>294</v>
      </c>
      <c r="N38" s="74"/>
      <c r="O38" s="74"/>
      <c r="P38" s="80"/>
    </row>
    <row r="39" spans="1:16" x14ac:dyDescent="0.2">
      <c r="A39" s="75"/>
      <c r="B39" s="75" t="s">
        <v>234</v>
      </c>
      <c r="C39" s="75" t="s">
        <v>292</v>
      </c>
      <c r="D39" s="75" t="s">
        <v>293</v>
      </c>
      <c r="E39" s="75" t="s">
        <v>294</v>
      </c>
      <c r="F39" s="75" t="s">
        <v>246</v>
      </c>
      <c r="G39" s="75" t="s">
        <v>295</v>
      </c>
      <c r="H39" s="75" t="s">
        <v>296</v>
      </c>
      <c r="I39" s="75" t="s">
        <v>297</v>
      </c>
      <c r="M39" s="76" t="s">
        <v>246</v>
      </c>
      <c r="N39" s="74"/>
      <c r="O39" s="74"/>
      <c r="P39" s="80"/>
    </row>
    <row r="40" spans="1:16" x14ac:dyDescent="0.2">
      <c r="A40" s="75" t="s">
        <v>192</v>
      </c>
      <c r="B40" s="75">
        <v>30000</v>
      </c>
      <c r="C40" s="75">
        <v>5000</v>
      </c>
      <c r="D40" s="75">
        <v>10000</v>
      </c>
      <c r="E40" s="75">
        <f>B40*0.5</f>
        <v>15000</v>
      </c>
      <c r="F40" s="75">
        <f>B40*0.1</f>
        <v>3000</v>
      </c>
      <c r="G40" s="75">
        <v>20000</v>
      </c>
      <c r="H40" s="75">
        <v>5000</v>
      </c>
      <c r="I40" s="75">
        <f>B40*0.05</f>
        <v>1500</v>
      </c>
      <c r="M40" s="76" t="s">
        <v>295</v>
      </c>
      <c r="N40" s="74"/>
      <c r="O40" s="74"/>
      <c r="P40" s="80"/>
    </row>
    <row r="41" spans="1:16" x14ac:dyDescent="0.2">
      <c r="A41" s="75" t="s">
        <v>193</v>
      </c>
      <c r="B41" s="75">
        <f>B40+10000</f>
        <v>40000</v>
      </c>
      <c r="C41" s="75">
        <f>C40+2000</f>
        <v>7000</v>
      </c>
      <c r="D41" s="75">
        <f>D40+5000</f>
        <v>15000</v>
      </c>
      <c r="E41" s="75">
        <f t="shared" ref="E41:E51" si="6">B41*0.5</f>
        <v>20000</v>
      </c>
      <c r="F41" s="75">
        <f t="shared" ref="F41:F51" si="7">B41*0.1</f>
        <v>4000</v>
      </c>
      <c r="G41" s="75">
        <v>20000</v>
      </c>
      <c r="H41" s="75">
        <v>5000</v>
      </c>
      <c r="I41" s="75">
        <f t="shared" ref="I41:I51" si="8">B41*0.05</f>
        <v>2000</v>
      </c>
      <c r="M41" s="76" t="s">
        <v>296</v>
      </c>
      <c r="N41" s="74"/>
      <c r="O41" s="74"/>
      <c r="P41" s="80"/>
    </row>
    <row r="42" spans="1:16" x14ac:dyDescent="0.2">
      <c r="A42" s="75" t="s">
        <v>194</v>
      </c>
      <c r="B42" s="75">
        <f>B41+10000</f>
        <v>50000</v>
      </c>
      <c r="C42" s="75">
        <f>C41+2000</f>
        <v>9000</v>
      </c>
      <c r="D42" s="75">
        <f>D41+5000</f>
        <v>20000</v>
      </c>
      <c r="E42" s="75">
        <f t="shared" si="6"/>
        <v>25000</v>
      </c>
      <c r="F42" s="75">
        <f t="shared" si="7"/>
        <v>5000</v>
      </c>
      <c r="G42" s="75">
        <v>20000</v>
      </c>
      <c r="H42" s="75">
        <v>5000</v>
      </c>
      <c r="I42" s="75">
        <f t="shared" si="8"/>
        <v>2500</v>
      </c>
      <c r="M42" s="76" t="s">
        <v>297</v>
      </c>
      <c r="N42" s="74"/>
      <c r="O42" s="74"/>
      <c r="P42" s="80"/>
    </row>
    <row r="43" spans="1:16" x14ac:dyDescent="0.2">
      <c r="A43" s="75" t="s">
        <v>195</v>
      </c>
      <c r="B43" s="75">
        <f>B42+10000</f>
        <v>60000</v>
      </c>
      <c r="C43" s="75">
        <f>C42+2000</f>
        <v>11000</v>
      </c>
      <c r="D43" s="75">
        <f>D42+5000</f>
        <v>25000</v>
      </c>
      <c r="E43" s="75">
        <f t="shared" si="6"/>
        <v>30000</v>
      </c>
      <c r="F43" s="75">
        <f t="shared" si="7"/>
        <v>6000</v>
      </c>
      <c r="G43" s="75">
        <v>20000</v>
      </c>
      <c r="H43" s="75">
        <v>5000</v>
      </c>
      <c r="I43" s="75">
        <f t="shared" si="8"/>
        <v>3000</v>
      </c>
      <c r="M43" s="73" t="s">
        <v>254</v>
      </c>
      <c r="N43" s="74"/>
      <c r="O43" s="74"/>
      <c r="P43" s="80"/>
    </row>
    <row r="44" spans="1:16" x14ac:dyDescent="0.2">
      <c r="A44" s="75" t="s">
        <v>298</v>
      </c>
      <c r="B44" s="75">
        <f>B43+10000</f>
        <v>70000</v>
      </c>
      <c r="C44" s="75">
        <f>C43+2000</f>
        <v>13000</v>
      </c>
      <c r="D44" s="75">
        <f>D43+5000</f>
        <v>30000</v>
      </c>
      <c r="E44" s="75">
        <f t="shared" si="6"/>
        <v>35000</v>
      </c>
      <c r="F44" s="75">
        <f t="shared" si="7"/>
        <v>7000</v>
      </c>
      <c r="G44" s="75">
        <v>20000</v>
      </c>
      <c r="H44" s="75">
        <v>5000</v>
      </c>
      <c r="I44" s="75">
        <f t="shared" si="8"/>
        <v>3500</v>
      </c>
    </row>
    <row r="45" spans="1:16" x14ac:dyDescent="0.2">
      <c r="A45" s="75" t="s">
        <v>197</v>
      </c>
      <c r="B45" s="75">
        <f>B44+10000</f>
        <v>80000</v>
      </c>
      <c r="C45" s="75">
        <f>C44+2000</f>
        <v>15000</v>
      </c>
      <c r="D45" s="75">
        <f>D44+5000</f>
        <v>35000</v>
      </c>
      <c r="E45" s="75">
        <f t="shared" si="6"/>
        <v>40000</v>
      </c>
      <c r="F45" s="75">
        <f t="shared" si="7"/>
        <v>8000</v>
      </c>
      <c r="G45" s="75">
        <v>20000</v>
      </c>
      <c r="H45" s="75">
        <v>5000</v>
      </c>
      <c r="I45" s="75">
        <f t="shared" si="8"/>
        <v>4000</v>
      </c>
    </row>
    <row r="46" spans="1:16" x14ac:dyDescent="0.2">
      <c r="A46" s="75" t="s">
        <v>198</v>
      </c>
      <c r="B46" s="75">
        <v>30000</v>
      </c>
      <c r="C46" s="75">
        <v>5000</v>
      </c>
      <c r="D46" s="75">
        <v>10000</v>
      </c>
      <c r="E46" s="75">
        <f>B46*0.5</f>
        <v>15000</v>
      </c>
      <c r="F46" s="75">
        <f>B46*0.1</f>
        <v>3000</v>
      </c>
      <c r="G46" s="75">
        <v>20000</v>
      </c>
      <c r="H46" s="75">
        <v>5000</v>
      </c>
      <c r="I46" s="75">
        <f t="shared" si="8"/>
        <v>1500</v>
      </c>
    </row>
    <row r="47" spans="1:16" x14ac:dyDescent="0.2">
      <c r="A47" s="75" t="s">
        <v>199</v>
      </c>
      <c r="B47" s="75">
        <f>B46+10000</f>
        <v>40000</v>
      </c>
      <c r="C47" s="75">
        <f>C46+2000</f>
        <v>7000</v>
      </c>
      <c r="D47" s="75">
        <f>D46+5000</f>
        <v>15000</v>
      </c>
      <c r="E47" s="75">
        <f t="shared" si="6"/>
        <v>20000</v>
      </c>
      <c r="F47" s="75">
        <f t="shared" si="7"/>
        <v>4000</v>
      </c>
      <c r="G47" s="75">
        <v>20000</v>
      </c>
      <c r="H47" s="75">
        <v>5000</v>
      </c>
      <c r="I47" s="75">
        <f t="shared" si="8"/>
        <v>2000</v>
      </c>
    </row>
    <row r="48" spans="1:16" x14ac:dyDescent="0.2">
      <c r="A48" s="75" t="s">
        <v>200</v>
      </c>
      <c r="B48" s="75">
        <f>B47+10000</f>
        <v>50000</v>
      </c>
      <c r="C48" s="75">
        <f>C47+2000</f>
        <v>9000</v>
      </c>
      <c r="D48" s="75">
        <f>D47+5000</f>
        <v>20000</v>
      </c>
      <c r="E48" s="75">
        <f t="shared" si="6"/>
        <v>25000</v>
      </c>
      <c r="F48" s="75">
        <f t="shared" si="7"/>
        <v>5000</v>
      </c>
      <c r="G48" s="75">
        <v>20000</v>
      </c>
      <c r="H48" s="75">
        <v>5000</v>
      </c>
      <c r="I48" s="75">
        <f t="shared" si="8"/>
        <v>2500</v>
      </c>
    </row>
    <row r="49" spans="1:9" x14ac:dyDescent="0.2">
      <c r="A49" s="75" t="s">
        <v>201</v>
      </c>
      <c r="B49" s="75">
        <f>B48+10000</f>
        <v>60000</v>
      </c>
      <c r="C49" s="75">
        <f>C48+2000</f>
        <v>11000</v>
      </c>
      <c r="D49" s="75">
        <f>D48+5000</f>
        <v>25000</v>
      </c>
      <c r="E49" s="75">
        <f t="shared" si="6"/>
        <v>30000</v>
      </c>
      <c r="F49" s="75">
        <f t="shared" si="7"/>
        <v>6000</v>
      </c>
      <c r="G49" s="75">
        <v>20000</v>
      </c>
      <c r="H49" s="75">
        <v>5000</v>
      </c>
      <c r="I49" s="75">
        <f t="shared" si="8"/>
        <v>3000</v>
      </c>
    </row>
    <row r="50" spans="1:9" x14ac:dyDescent="0.2">
      <c r="A50" s="75" t="s">
        <v>202</v>
      </c>
      <c r="B50" s="75">
        <f>B49+10000</f>
        <v>70000</v>
      </c>
      <c r="C50" s="75">
        <f>C49+2000</f>
        <v>13000</v>
      </c>
      <c r="D50" s="75">
        <f>D49+5000</f>
        <v>30000</v>
      </c>
      <c r="E50" s="75">
        <f t="shared" si="6"/>
        <v>35000</v>
      </c>
      <c r="F50" s="75">
        <f t="shared" si="7"/>
        <v>7000</v>
      </c>
      <c r="G50" s="75">
        <v>20000</v>
      </c>
      <c r="H50" s="75">
        <v>5000</v>
      </c>
      <c r="I50" s="75">
        <f t="shared" si="8"/>
        <v>3500</v>
      </c>
    </row>
    <row r="51" spans="1:9" x14ac:dyDescent="0.2">
      <c r="A51" s="75" t="s">
        <v>203</v>
      </c>
      <c r="B51" s="75">
        <f>B50+10000</f>
        <v>80000</v>
      </c>
      <c r="C51" s="75">
        <f>C50+2000</f>
        <v>15000</v>
      </c>
      <c r="D51" s="75">
        <f>D50+5000</f>
        <v>35000</v>
      </c>
      <c r="E51" s="75">
        <f t="shared" si="6"/>
        <v>40000</v>
      </c>
      <c r="F51" s="75">
        <f t="shared" si="7"/>
        <v>8000</v>
      </c>
      <c r="G51" s="75">
        <v>20000</v>
      </c>
      <c r="H51" s="75">
        <v>5000</v>
      </c>
      <c r="I51" s="75">
        <f t="shared" si="8"/>
        <v>4000</v>
      </c>
    </row>
    <row r="52" spans="1:9" x14ac:dyDescent="0.2">
      <c r="A52" s="81" t="s">
        <v>134</v>
      </c>
      <c r="B52" s="82" t="s">
        <v>305</v>
      </c>
      <c r="C52" s="75"/>
      <c r="D52" s="75"/>
      <c r="E52" s="75"/>
      <c r="F52" s="75"/>
      <c r="G52" s="75"/>
      <c r="H52" s="75"/>
      <c r="I52" s="75"/>
    </row>
    <row r="53" spans="1:9" x14ac:dyDescent="0.2">
      <c r="A53" s="75"/>
      <c r="B53" s="75" t="s">
        <v>234</v>
      </c>
      <c r="C53" s="75" t="s">
        <v>292</v>
      </c>
      <c r="D53" s="75" t="s">
        <v>293</v>
      </c>
      <c r="E53" s="75" t="s">
        <v>294</v>
      </c>
      <c r="F53" s="75" t="s">
        <v>246</v>
      </c>
      <c r="G53" s="75" t="s">
        <v>295</v>
      </c>
      <c r="H53" s="75" t="s">
        <v>296</v>
      </c>
      <c r="I53" s="75" t="s">
        <v>297</v>
      </c>
    </row>
    <row r="54" spans="1:9" x14ac:dyDescent="0.2">
      <c r="A54" s="75" t="s">
        <v>192</v>
      </c>
      <c r="B54" s="75">
        <v>35000</v>
      </c>
      <c r="C54" s="75">
        <v>5000</v>
      </c>
      <c r="D54" s="75">
        <v>10000</v>
      </c>
      <c r="E54" s="75">
        <f t="shared" ref="E54:E59" si="9">B54*0.5</f>
        <v>17500</v>
      </c>
      <c r="F54" s="75">
        <f t="shared" ref="F54:F59" si="10">B54*0.1</f>
        <v>3500</v>
      </c>
      <c r="G54" s="75">
        <v>20000</v>
      </c>
      <c r="H54" s="75">
        <v>5000</v>
      </c>
      <c r="I54" s="75">
        <f>B54*0.05</f>
        <v>1750</v>
      </c>
    </row>
    <row r="55" spans="1:9" x14ac:dyDescent="0.2">
      <c r="A55" s="75" t="s">
        <v>193</v>
      </c>
      <c r="B55" s="75">
        <f>B54+10000</f>
        <v>45000</v>
      </c>
      <c r="C55" s="75">
        <f>C54+2000</f>
        <v>7000</v>
      </c>
      <c r="D55" s="75">
        <f>D54+5000</f>
        <v>15000</v>
      </c>
      <c r="E55" s="75">
        <f t="shared" si="9"/>
        <v>22500</v>
      </c>
      <c r="F55" s="75">
        <f t="shared" si="10"/>
        <v>4500</v>
      </c>
      <c r="G55" s="75">
        <v>20000</v>
      </c>
      <c r="H55" s="75">
        <v>5000</v>
      </c>
      <c r="I55" s="75">
        <f t="shared" ref="I55:I65" si="11">B55*0.05</f>
        <v>2250</v>
      </c>
    </row>
    <row r="56" spans="1:9" x14ac:dyDescent="0.2">
      <c r="A56" s="75" t="s">
        <v>194</v>
      </c>
      <c r="B56" s="75">
        <f>B55+10000</f>
        <v>55000</v>
      </c>
      <c r="C56" s="75">
        <f>C55+2000</f>
        <v>9000</v>
      </c>
      <c r="D56" s="75">
        <f>D55+5000</f>
        <v>20000</v>
      </c>
      <c r="E56" s="75">
        <f t="shared" si="9"/>
        <v>27500</v>
      </c>
      <c r="F56" s="75">
        <f t="shared" si="10"/>
        <v>5500</v>
      </c>
      <c r="G56" s="75">
        <v>20000</v>
      </c>
      <c r="H56" s="75">
        <v>5000</v>
      </c>
      <c r="I56" s="75">
        <f t="shared" si="11"/>
        <v>2750</v>
      </c>
    </row>
    <row r="57" spans="1:9" x14ac:dyDescent="0.2">
      <c r="A57" s="75" t="s">
        <v>195</v>
      </c>
      <c r="B57" s="75">
        <v>70000</v>
      </c>
      <c r="C57" s="75">
        <f>C56+2000</f>
        <v>11000</v>
      </c>
      <c r="D57" s="75">
        <f>D56+5000</f>
        <v>25000</v>
      </c>
      <c r="E57" s="75">
        <f t="shared" si="9"/>
        <v>35000</v>
      </c>
      <c r="F57" s="75">
        <f t="shared" si="10"/>
        <v>7000</v>
      </c>
      <c r="G57" s="75">
        <v>20000</v>
      </c>
      <c r="H57" s="75">
        <v>5000</v>
      </c>
      <c r="I57" s="75">
        <f t="shared" si="11"/>
        <v>3500</v>
      </c>
    </row>
    <row r="58" spans="1:9" x14ac:dyDescent="0.2">
      <c r="A58" s="75" t="s">
        <v>298</v>
      </c>
      <c r="B58" s="75">
        <v>100000</v>
      </c>
      <c r="C58" s="75">
        <f>C57+2000</f>
        <v>13000</v>
      </c>
      <c r="D58" s="75">
        <f>D57+5000</f>
        <v>30000</v>
      </c>
      <c r="E58" s="75">
        <f t="shared" si="9"/>
        <v>50000</v>
      </c>
      <c r="F58" s="75">
        <f t="shared" si="10"/>
        <v>10000</v>
      </c>
      <c r="G58" s="75">
        <v>20000</v>
      </c>
      <c r="H58" s="75">
        <v>5000</v>
      </c>
      <c r="I58" s="75">
        <f t="shared" si="11"/>
        <v>5000</v>
      </c>
    </row>
    <row r="59" spans="1:9" x14ac:dyDescent="0.2">
      <c r="A59" s="75" t="s">
        <v>197</v>
      </c>
      <c r="B59" s="75">
        <v>140000</v>
      </c>
      <c r="C59" s="75">
        <v>30000</v>
      </c>
      <c r="D59" s="75">
        <f>D58+5000</f>
        <v>35000</v>
      </c>
      <c r="E59" s="75">
        <f t="shared" si="9"/>
        <v>70000</v>
      </c>
      <c r="F59" s="75">
        <f t="shared" si="10"/>
        <v>14000</v>
      </c>
      <c r="G59" s="75">
        <v>20000</v>
      </c>
      <c r="H59" s="75">
        <v>5000</v>
      </c>
      <c r="I59" s="75">
        <f t="shared" si="11"/>
        <v>7000</v>
      </c>
    </row>
    <row r="60" spans="1:9" x14ac:dyDescent="0.2">
      <c r="A60" s="75" t="s">
        <v>198</v>
      </c>
      <c r="B60" s="75">
        <v>150000</v>
      </c>
      <c r="C60" s="75">
        <v>10000</v>
      </c>
      <c r="D60" s="75">
        <v>20000</v>
      </c>
      <c r="E60" s="75">
        <v>50000</v>
      </c>
      <c r="F60" s="75">
        <v>10000</v>
      </c>
      <c r="G60" s="75">
        <v>20000</v>
      </c>
      <c r="H60" s="75">
        <v>5000</v>
      </c>
      <c r="I60" s="75">
        <f t="shared" si="11"/>
        <v>7500</v>
      </c>
    </row>
    <row r="61" spans="1:9" x14ac:dyDescent="0.2">
      <c r="A61" s="75" t="s">
        <v>199</v>
      </c>
      <c r="B61" s="75">
        <f>B60+10000</f>
        <v>160000</v>
      </c>
      <c r="C61" s="75">
        <f>C60+2000</f>
        <v>12000</v>
      </c>
      <c r="D61" s="75">
        <f>D60+5000</f>
        <v>25000</v>
      </c>
      <c r="E61" s="75">
        <f>B61*0.5</f>
        <v>80000</v>
      </c>
      <c r="F61" s="75">
        <f>B61*0.1</f>
        <v>16000</v>
      </c>
      <c r="G61" s="75">
        <v>20000</v>
      </c>
      <c r="H61" s="75">
        <v>5000</v>
      </c>
      <c r="I61" s="75">
        <f t="shared" si="11"/>
        <v>8000</v>
      </c>
    </row>
    <row r="62" spans="1:9" x14ac:dyDescent="0.2">
      <c r="A62" s="75" t="s">
        <v>200</v>
      </c>
      <c r="B62" s="75">
        <v>70000</v>
      </c>
      <c r="C62" s="75">
        <f>C61+2000</f>
        <v>14000</v>
      </c>
      <c r="D62" s="75">
        <f>D61+5000</f>
        <v>30000</v>
      </c>
      <c r="E62" s="75">
        <f>B62*0.5</f>
        <v>35000</v>
      </c>
      <c r="F62" s="75">
        <f>B62*0.1</f>
        <v>7000</v>
      </c>
      <c r="G62" s="75">
        <v>20000</v>
      </c>
      <c r="H62" s="75">
        <v>5000</v>
      </c>
      <c r="I62" s="75">
        <f t="shared" si="11"/>
        <v>3500</v>
      </c>
    </row>
    <row r="63" spans="1:9" x14ac:dyDescent="0.2">
      <c r="A63" s="75" t="s">
        <v>201</v>
      </c>
      <c r="B63" s="75">
        <v>100000</v>
      </c>
      <c r="C63" s="75">
        <f>C62+2000</f>
        <v>16000</v>
      </c>
      <c r="D63" s="75">
        <f>D62+5000</f>
        <v>35000</v>
      </c>
      <c r="E63" s="75">
        <f>B63*0.5</f>
        <v>50000</v>
      </c>
      <c r="F63" s="75">
        <f>B63*0.1</f>
        <v>10000</v>
      </c>
      <c r="G63" s="75">
        <v>20000</v>
      </c>
      <c r="H63" s="75">
        <v>5000</v>
      </c>
      <c r="I63" s="75">
        <f t="shared" si="11"/>
        <v>5000</v>
      </c>
    </row>
    <row r="64" spans="1:9" x14ac:dyDescent="0.2">
      <c r="A64" s="75" t="s">
        <v>202</v>
      </c>
      <c r="B64" s="75">
        <v>140000</v>
      </c>
      <c r="C64" s="75">
        <v>30000</v>
      </c>
      <c r="D64" s="75">
        <f>D63+5000</f>
        <v>40000</v>
      </c>
      <c r="E64" s="75">
        <f>B64*0.5</f>
        <v>70000</v>
      </c>
      <c r="F64" s="75">
        <f>B64*0.1</f>
        <v>14000</v>
      </c>
      <c r="G64" s="75">
        <v>20000</v>
      </c>
      <c r="H64" s="75">
        <v>5000</v>
      </c>
      <c r="I64" s="75">
        <f t="shared" si="11"/>
        <v>7000</v>
      </c>
    </row>
    <row r="65" spans="1:9" x14ac:dyDescent="0.2">
      <c r="A65" s="75" t="s">
        <v>203</v>
      </c>
      <c r="B65" s="75">
        <v>150000</v>
      </c>
      <c r="C65" s="75">
        <v>10000</v>
      </c>
      <c r="D65" s="75">
        <v>20000</v>
      </c>
      <c r="E65" s="75">
        <v>50000</v>
      </c>
      <c r="F65" s="75">
        <v>10000</v>
      </c>
      <c r="G65" s="75">
        <v>20000</v>
      </c>
      <c r="H65" s="75">
        <v>5000</v>
      </c>
      <c r="I65" s="75">
        <f t="shared" si="11"/>
        <v>7500</v>
      </c>
    </row>
    <row r="66" spans="1:9" x14ac:dyDescent="0.2">
      <c r="A66" s="75"/>
      <c r="B66" s="75"/>
      <c r="C66" s="75"/>
      <c r="D66" s="75"/>
      <c r="E66" s="75"/>
      <c r="F66" s="75"/>
      <c r="G66" s="75"/>
      <c r="H66" s="75"/>
      <c r="I66" s="75"/>
    </row>
    <row r="67" spans="1:9" x14ac:dyDescent="0.2">
      <c r="A67" s="75"/>
      <c r="B67" s="75"/>
      <c r="C67" s="75"/>
      <c r="D67" s="75"/>
      <c r="E67" s="75"/>
      <c r="F67" s="75"/>
      <c r="G67" s="75"/>
      <c r="H67" s="75"/>
      <c r="I67" s="75"/>
    </row>
    <row r="68" spans="1:9" x14ac:dyDescent="0.2">
      <c r="A68" s="83" t="s">
        <v>137</v>
      </c>
      <c r="B68" s="84" t="s">
        <v>291</v>
      </c>
      <c r="C68" s="75"/>
      <c r="D68" s="75"/>
      <c r="E68" s="75"/>
      <c r="F68" s="75"/>
      <c r="G68" s="75"/>
      <c r="H68" s="75"/>
      <c r="I68" s="75"/>
    </row>
    <row r="69" spans="1:9" x14ac:dyDescent="0.2">
      <c r="A69" s="75"/>
      <c r="B69" s="75" t="s">
        <v>234</v>
      </c>
      <c r="C69" s="75" t="s">
        <v>292</v>
      </c>
      <c r="D69" s="75" t="s">
        <v>293</v>
      </c>
      <c r="E69" s="75" t="s">
        <v>294</v>
      </c>
      <c r="F69" s="75" t="s">
        <v>246</v>
      </c>
      <c r="G69" s="75" t="s">
        <v>295</v>
      </c>
      <c r="H69" s="75" t="s">
        <v>296</v>
      </c>
      <c r="I69" s="75" t="s">
        <v>297</v>
      </c>
    </row>
    <row r="70" spans="1:9" x14ac:dyDescent="0.2">
      <c r="A70" s="75" t="s">
        <v>192</v>
      </c>
      <c r="B70" s="75">
        <v>200000</v>
      </c>
      <c r="C70" s="75">
        <v>5000</v>
      </c>
      <c r="D70" s="75">
        <v>10000</v>
      </c>
      <c r="E70" s="75">
        <v>15000</v>
      </c>
      <c r="F70" s="75">
        <v>30000</v>
      </c>
      <c r="G70" s="75">
        <v>5000</v>
      </c>
      <c r="H70" s="75">
        <v>70000</v>
      </c>
      <c r="I70" s="75">
        <v>4000</v>
      </c>
    </row>
    <row r="71" spans="1:9" x14ac:dyDescent="0.2">
      <c r="A71" s="75" t="s">
        <v>193</v>
      </c>
      <c r="B71" s="75">
        <f>B70+20000</f>
        <v>220000</v>
      </c>
      <c r="C71" s="75">
        <f>C70+2000</f>
        <v>7000</v>
      </c>
      <c r="D71" s="75">
        <f>D70+5000</f>
        <v>15000</v>
      </c>
      <c r="E71" s="75">
        <v>15000</v>
      </c>
      <c r="F71" s="75">
        <v>30000</v>
      </c>
      <c r="G71" s="75">
        <v>5000</v>
      </c>
      <c r="H71" s="75">
        <v>70000</v>
      </c>
      <c r="I71" s="75">
        <v>4000</v>
      </c>
    </row>
    <row r="72" spans="1:9" x14ac:dyDescent="0.2">
      <c r="A72" s="75" t="s">
        <v>194</v>
      </c>
      <c r="B72" s="75">
        <f t="shared" ref="B72:B81" si="12">B71+20000</f>
        <v>240000</v>
      </c>
      <c r="C72" s="75">
        <f t="shared" ref="C72:C81" si="13">C71+2000</f>
        <v>9000</v>
      </c>
      <c r="D72" s="75">
        <f t="shared" ref="D72:D81" si="14">D71+5000</f>
        <v>20000</v>
      </c>
      <c r="E72" s="75">
        <v>15000</v>
      </c>
      <c r="F72" s="75">
        <v>30000</v>
      </c>
      <c r="G72" s="75">
        <v>5000</v>
      </c>
      <c r="H72" s="75">
        <v>70000</v>
      </c>
      <c r="I72" s="75">
        <v>4000</v>
      </c>
    </row>
    <row r="73" spans="1:9" x14ac:dyDescent="0.2">
      <c r="A73" s="75" t="s">
        <v>195</v>
      </c>
      <c r="B73" s="75">
        <f t="shared" si="12"/>
        <v>260000</v>
      </c>
      <c r="C73" s="75">
        <f t="shared" si="13"/>
        <v>11000</v>
      </c>
      <c r="D73" s="75">
        <f t="shared" si="14"/>
        <v>25000</v>
      </c>
      <c r="E73" s="75">
        <v>15000</v>
      </c>
      <c r="F73" s="75">
        <f>F72*1.5</f>
        <v>45000</v>
      </c>
      <c r="G73" s="75">
        <v>5000</v>
      </c>
      <c r="H73" s="75">
        <v>70000</v>
      </c>
      <c r="I73" s="75">
        <v>4000</v>
      </c>
    </row>
    <row r="74" spans="1:9" x14ac:dyDescent="0.2">
      <c r="A74" s="75" t="s">
        <v>298</v>
      </c>
      <c r="B74" s="75">
        <f t="shared" si="12"/>
        <v>280000</v>
      </c>
      <c r="C74" s="75">
        <f t="shared" si="13"/>
        <v>13000</v>
      </c>
      <c r="D74" s="75">
        <f t="shared" si="14"/>
        <v>30000</v>
      </c>
      <c r="E74" s="75">
        <v>15000</v>
      </c>
      <c r="F74" s="75">
        <v>30000</v>
      </c>
      <c r="G74" s="75">
        <v>5000</v>
      </c>
      <c r="H74" s="75">
        <v>70000</v>
      </c>
      <c r="I74" s="75">
        <v>4000</v>
      </c>
    </row>
    <row r="75" spans="1:9" x14ac:dyDescent="0.2">
      <c r="A75" s="75" t="s">
        <v>197</v>
      </c>
      <c r="B75" s="75">
        <f t="shared" si="12"/>
        <v>300000</v>
      </c>
      <c r="C75" s="75">
        <f t="shared" si="13"/>
        <v>15000</v>
      </c>
      <c r="D75" s="75">
        <f t="shared" si="14"/>
        <v>35000</v>
      </c>
      <c r="E75" s="75">
        <v>15000</v>
      </c>
      <c r="F75" s="75">
        <f>F74*1.5</f>
        <v>45000</v>
      </c>
      <c r="G75" s="75">
        <v>5000</v>
      </c>
      <c r="H75" s="75">
        <v>70000</v>
      </c>
      <c r="I75" s="75">
        <v>4000</v>
      </c>
    </row>
    <row r="76" spans="1:9" x14ac:dyDescent="0.2">
      <c r="A76" s="75" t="s">
        <v>198</v>
      </c>
      <c r="B76" s="75">
        <f t="shared" si="12"/>
        <v>320000</v>
      </c>
      <c r="C76" s="75">
        <f t="shared" si="13"/>
        <v>17000</v>
      </c>
      <c r="D76" s="75">
        <f t="shared" si="14"/>
        <v>40000</v>
      </c>
      <c r="E76" s="75">
        <v>15000</v>
      </c>
      <c r="F76" s="75">
        <v>30000</v>
      </c>
      <c r="G76" s="75">
        <v>5000</v>
      </c>
      <c r="H76" s="75">
        <v>70000</v>
      </c>
      <c r="I76" s="75">
        <v>4000</v>
      </c>
    </row>
    <row r="77" spans="1:9" x14ac:dyDescent="0.2">
      <c r="A77" s="75" t="s">
        <v>199</v>
      </c>
      <c r="B77" s="75">
        <f t="shared" si="12"/>
        <v>340000</v>
      </c>
      <c r="C77" s="75">
        <f t="shared" si="13"/>
        <v>19000</v>
      </c>
      <c r="D77" s="75">
        <f t="shared" si="14"/>
        <v>45000</v>
      </c>
      <c r="E77" s="75">
        <v>15000</v>
      </c>
      <c r="F77" s="75">
        <v>30000</v>
      </c>
      <c r="G77" s="75">
        <v>5000</v>
      </c>
      <c r="H77" s="75">
        <v>70000</v>
      </c>
      <c r="I77" s="75">
        <v>4000</v>
      </c>
    </row>
    <row r="78" spans="1:9" x14ac:dyDescent="0.2">
      <c r="A78" s="75" t="s">
        <v>200</v>
      </c>
      <c r="B78" s="75">
        <f t="shared" si="12"/>
        <v>360000</v>
      </c>
      <c r="C78" s="75">
        <f t="shared" si="13"/>
        <v>21000</v>
      </c>
      <c r="D78" s="75">
        <f t="shared" si="14"/>
        <v>50000</v>
      </c>
      <c r="E78" s="75">
        <v>15000</v>
      </c>
      <c r="F78" s="75">
        <v>30000</v>
      </c>
      <c r="G78" s="75">
        <v>5000</v>
      </c>
      <c r="H78" s="75">
        <v>70000</v>
      </c>
      <c r="I78" s="75">
        <v>4000</v>
      </c>
    </row>
    <row r="79" spans="1:9" x14ac:dyDescent="0.2">
      <c r="A79" s="75" t="s">
        <v>201</v>
      </c>
      <c r="B79" s="75">
        <f t="shared" si="12"/>
        <v>380000</v>
      </c>
      <c r="C79" s="75">
        <f t="shared" si="13"/>
        <v>23000</v>
      </c>
      <c r="D79" s="75">
        <f t="shared" si="14"/>
        <v>55000</v>
      </c>
      <c r="E79" s="75">
        <v>15000</v>
      </c>
      <c r="F79" s="75">
        <v>30000</v>
      </c>
      <c r="G79" s="75">
        <v>5000</v>
      </c>
      <c r="H79" s="75">
        <v>70000</v>
      </c>
      <c r="I79" s="75">
        <v>4000</v>
      </c>
    </row>
    <row r="80" spans="1:9" x14ac:dyDescent="0.2">
      <c r="A80" s="75" t="s">
        <v>202</v>
      </c>
      <c r="B80" s="75">
        <f t="shared" si="12"/>
        <v>400000</v>
      </c>
      <c r="C80" s="75">
        <f t="shared" si="13"/>
        <v>25000</v>
      </c>
      <c r="D80" s="75">
        <f t="shared" si="14"/>
        <v>60000</v>
      </c>
      <c r="E80" s="75">
        <v>15000</v>
      </c>
      <c r="F80" s="75">
        <v>30000</v>
      </c>
      <c r="G80" s="75">
        <v>5000</v>
      </c>
      <c r="H80" s="75">
        <v>70000</v>
      </c>
      <c r="I80" s="75">
        <v>4000</v>
      </c>
    </row>
    <row r="81" spans="1:9" x14ac:dyDescent="0.2">
      <c r="A81" s="75" t="s">
        <v>203</v>
      </c>
      <c r="B81" s="75">
        <f t="shared" si="12"/>
        <v>420000</v>
      </c>
      <c r="C81" s="75">
        <f t="shared" si="13"/>
        <v>27000</v>
      </c>
      <c r="D81" s="75">
        <f t="shared" si="14"/>
        <v>65000</v>
      </c>
      <c r="E81" s="75">
        <v>15000</v>
      </c>
      <c r="F81" s="75">
        <f>F80*2</f>
        <v>60000</v>
      </c>
      <c r="G81" s="75">
        <v>5000</v>
      </c>
      <c r="H81" s="75">
        <v>70000</v>
      </c>
      <c r="I81" s="75">
        <v>4000</v>
      </c>
    </row>
    <row r="82" spans="1:9" x14ac:dyDescent="0.2">
      <c r="A82" s="85" t="s">
        <v>137</v>
      </c>
      <c r="B82" s="72" t="s">
        <v>301</v>
      </c>
      <c r="C82" s="75"/>
      <c r="D82" s="75"/>
      <c r="E82" s="75"/>
      <c r="F82" s="75"/>
      <c r="G82" s="75"/>
      <c r="H82" s="75"/>
      <c r="I82" s="75"/>
    </row>
    <row r="83" spans="1:9" x14ac:dyDescent="0.2">
      <c r="A83" s="75"/>
      <c r="B83" s="75" t="s">
        <v>234</v>
      </c>
      <c r="C83" s="75" t="s">
        <v>292</v>
      </c>
      <c r="D83" s="75" t="s">
        <v>293</v>
      </c>
      <c r="E83" s="75" t="s">
        <v>294</v>
      </c>
      <c r="F83" s="75" t="s">
        <v>246</v>
      </c>
      <c r="G83" s="75" t="s">
        <v>295</v>
      </c>
      <c r="H83" s="75" t="s">
        <v>296</v>
      </c>
      <c r="I83" s="75" t="s">
        <v>297</v>
      </c>
    </row>
    <row r="84" spans="1:9" x14ac:dyDescent="0.2">
      <c r="A84" s="75" t="s">
        <v>192</v>
      </c>
      <c r="B84" s="75">
        <v>180000</v>
      </c>
      <c r="C84" s="75">
        <v>7000</v>
      </c>
      <c r="D84" s="75">
        <v>6000</v>
      </c>
      <c r="E84" s="75">
        <v>30000</v>
      </c>
      <c r="F84" s="75">
        <v>30000</v>
      </c>
      <c r="G84" s="75">
        <v>6000</v>
      </c>
      <c r="H84" s="75">
        <v>70000</v>
      </c>
      <c r="I84" s="75">
        <v>4000</v>
      </c>
    </row>
    <row r="85" spans="1:9" x14ac:dyDescent="0.2">
      <c r="A85" s="75" t="s">
        <v>193</v>
      </c>
      <c r="B85" s="75">
        <f>B84+20000</f>
        <v>200000</v>
      </c>
      <c r="C85" s="75">
        <f>C84+1000</f>
        <v>8000</v>
      </c>
      <c r="D85" s="75">
        <f t="shared" ref="D85:D90" si="15">D84+5000</f>
        <v>11000</v>
      </c>
      <c r="E85" s="75">
        <v>15000</v>
      </c>
      <c r="F85" s="75">
        <v>30000</v>
      </c>
      <c r="G85" s="75">
        <v>5000</v>
      </c>
      <c r="H85" s="75">
        <v>70000</v>
      </c>
      <c r="I85" s="75">
        <v>4000</v>
      </c>
    </row>
    <row r="86" spans="1:9" x14ac:dyDescent="0.2">
      <c r="A86" s="75" t="s">
        <v>194</v>
      </c>
      <c r="B86" s="75">
        <f t="shared" ref="B86:B95" si="16">B85+20000</f>
        <v>220000</v>
      </c>
      <c r="C86" s="75">
        <f t="shared" ref="C86:C95" si="17">C85+1000</f>
        <v>9000</v>
      </c>
      <c r="D86" s="75">
        <f t="shared" si="15"/>
        <v>16000</v>
      </c>
      <c r="E86" s="75">
        <v>15000</v>
      </c>
      <c r="F86" s="75">
        <v>30000</v>
      </c>
      <c r="G86" s="75">
        <v>5000</v>
      </c>
      <c r="H86" s="75">
        <v>70000</v>
      </c>
      <c r="I86" s="75">
        <v>4000</v>
      </c>
    </row>
    <row r="87" spans="1:9" x14ac:dyDescent="0.2">
      <c r="A87" s="75" t="s">
        <v>195</v>
      </c>
      <c r="B87" s="75">
        <f t="shared" si="16"/>
        <v>240000</v>
      </c>
      <c r="C87" s="75">
        <f t="shared" si="17"/>
        <v>10000</v>
      </c>
      <c r="D87" s="75">
        <f t="shared" si="15"/>
        <v>21000</v>
      </c>
      <c r="E87" s="75">
        <v>15000</v>
      </c>
      <c r="F87" s="75">
        <f>F86*1.5</f>
        <v>45000</v>
      </c>
      <c r="G87" s="75">
        <v>5000</v>
      </c>
      <c r="H87" s="75">
        <v>70000</v>
      </c>
      <c r="I87" s="75">
        <v>4000</v>
      </c>
    </row>
    <row r="88" spans="1:9" x14ac:dyDescent="0.2">
      <c r="A88" s="75" t="s">
        <v>298</v>
      </c>
      <c r="B88" s="75">
        <f t="shared" si="16"/>
        <v>260000</v>
      </c>
      <c r="C88" s="75">
        <f t="shared" si="17"/>
        <v>11000</v>
      </c>
      <c r="D88" s="75">
        <f t="shared" si="15"/>
        <v>26000</v>
      </c>
      <c r="E88" s="75">
        <v>15000</v>
      </c>
      <c r="F88" s="75">
        <v>30000</v>
      </c>
      <c r="G88" s="75">
        <v>5000</v>
      </c>
      <c r="H88" s="75">
        <v>70000</v>
      </c>
      <c r="I88" s="75">
        <v>4000</v>
      </c>
    </row>
    <row r="89" spans="1:9" x14ac:dyDescent="0.2">
      <c r="A89" s="75" t="s">
        <v>197</v>
      </c>
      <c r="B89" s="75">
        <f t="shared" si="16"/>
        <v>280000</v>
      </c>
      <c r="C89" s="75">
        <f t="shared" si="17"/>
        <v>12000</v>
      </c>
      <c r="D89" s="75">
        <f t="shared" si="15"/>
        <v>31000</v>
      </c>
      <c r="E89" s="75">
        <v>15000</v>
      </c>
      <c r="F89" s="75">
        <f>F88*1.5</f>
        <v>45000</v>
      </c>
      <c r="G89" s="75">
        <v>5000</v>
      </c>
      <c r="H89" s="75">
        <v>70000</v>
      </c>
      <c r="I89" s="75">
        <v>4000</v>
      </c>
    </row>
    <row r="90" spans="1:9" x14ac:dyDescent="0.2">
      <c r="A90" s="75" t="s">
        <v>198</v>
      </c>
      <c r="B90" s="75">
        <f t="shared" si="16"/>
        <v>300000</v>
      </c>
      <c r="C90" s="75">
        <f t="shared" si="17"/>
        <v>13000</v>
      </c>
      <c r="D90" s="75">
        <f t="shared" si="15"/>
        <v>36000</v>
      </c>
      <c r="E90" s="75">
        <v>15000</v>
      </c>
      <c r="F90" s="75">
        <v>30000</v>
      </c>
      <c r="G90" s="75">
        <v>5000</v>
      </c>
      <c r="H90" s="75">
        <v>70000</v>
      </c>
      <c r="I90" s="75">
        <v>4000</v>
      </c>
    </row>
    <row r="91" spans="1:9" x14ac:dyDescent="0.2">
      <c r="A91" s="75" t="s">
        <v>199</v>
      </c>
      <c r="B91" s="75">
        <f t="shared" si="16"/>
        <v>320000</v>
      </c>
      <c r="C91" s="75">
        <f t="shared" si="17"/>
        <v>14000</v>
      </c>
      <c r="D91" s="75">
        <f>D90+3000</f>
        <v>39000</v>
      </c>
      <c r="E91" s="75">
        <v>15000</v>
      </c>
      <c r="F91" s="75">
        <v>30000</v>
      </c>
      <c r="G91" s="75">
        <v>5000</v>
      </c>
      <c r="H91" s="75">
        <v>70000</v>
      </c>
      <c r="I91" s="75">
        <v>4000</v>
      </c>
    </row>
    <row r="92" spans="1:9" x14ac:dyDescent="0.2">
      <c r="A92" s="75" t="s">
        <v>200</v>
      </c>
      <c r="B92" s="75">
        <f t="shared" si="16"/>
        <v>340000</v>
      </c>
      <c r="C92" s="75">
        <f t="shared" si="17"/>
        <v>15000</v>
      </c>
      <c r="D92" s="75">
        <f>D91+3000</f>
        <v>42000</v>
      </c>
      <c r="E92" s="75">
        <v>15000</v>
      </c>
      <c r="F92" s="75">
        <v>30000</v>
      </c>
      <c r="G92" s="75">
        <v>5000</v>
      </c>
      <c r="H92" s="75">
        <v>70000</v>
      </c>
      <c r="I92" s="75">
        <v>4000</v>
      </c>
    </row>
    <row r="93" spans="1:9" x14ac:dyDescent="0.2">
      <c r="A93" s="75" t="s">
        <v>201</v>
      </c>
      <c r="B93" s="75">
        <f t="shared" si="16"/>
        <v>360000</v>
      </c>
      <c r="C93" s="75">
        <f t="shared" si="17"/>
        <v>16000</v>
      </c>
      <c r="D93" s="75">
        <f>D92+3000</f>
        <v>45000</v>
      </c>
      <c r="E93" s="75">
        <v>15000</v>
      </c>
      <c r="F93" s="75">
        <v>30000</v>
      </c>
      <c r="G93" s="75">
        <v>5000</v>
      </c>
      <c r="H93" s="75">
        <v>70000</v>
      </c>
      <c r="I93" s="75">
        <v>4000</v>
      </c>
    </row>
    <row r="94" spans="1:9" x14ac:dyDescent="0.2">
      <c r="A94" s="75" t="s">
        <v>202</v>
      </c>
      <c r="B94" s="75">
        <f t="shared" si="16"/>
        <v>380000</v>
      </c>
      <c r="C94" s="75">
        <f t="shared" si="17"/>
        <v>17000</v>
      </c>
      <c r="D94" s="75">
        <f>D93+3000</f>
        <v>48000</v>
      </c>
      <c r="E94" s="75">
        <v>25000</v>
      </c>
      <c r="F94" s="75">
        <v>30000</v>
      </c>
      <c r="G94" s="75">
        <v>5000</v>
      </c>
      <c r="H94" s="75">
        <v>70000</v>
      </c>
      <c r="I94" s="75">
        <v>4000</v>
      </c>
    </row>
    <row r="95" spans="1:9" x14ac:dyDescent="0.2">
      <c r="A95" s="75" t="s">
        <v>203</v>
      </c>
      <c r="B95" s="75">
        <f t="shared" si="16"/>
        <v>400000</v>
      </c>
      <c r="C95" s="75">
        <f t="shared" si="17"/>
        <v>18000</v>
      </c>
      <c r="D95" s="75">
        <f>D94+3000</f>
        <v>51000</v>
      </c>
      <c r="E95" s="75">
        <v>25000</v>
      </c>
      <c r="F95" s="75">
        <f>F94*2</f>
        <v>60000</v>
      </c>
      <c r="G95" s="75">
        <v>5000</v>
      </c>
      <c r="H95" s="75">
        <v>70000</v>
      </c>
      <c r="I95" s="75">
        <v>4000</v>
      </c>
    </row>
    <row r="96" spans="1:9" x14ac:dyDescent="0.2">
      <c r="A96" s="81" t="s">
        <v>137</v>
      </c>
      <c r="B96" s="82" t="s">
        <v>304</v>
      </c>
      <c r="C96" s="75"/>
      <c r="D96" s="75"/>
      <c r="E96" s="75"/>
      <c r="F96" s="75"/>
      <c r="G96" s="75"/>
      <c r="H96" s="75"/>
      <c r="I96" s="75"/>
    </row>
    <row r="97" spans="1:9" x14ac:dyDescent="0.2">
      <c r="A97" s="75"/>
      <c r="B97" s="75" t="s">
        <v>234</v>
      </c>
      <c r="C97" s="75" t="s">
        <v>292</v>
      </c>
      <c r="D97" s="75" t="s">
        <v>293</v>
      </c>
      <c r="E97" s="75" t="s">
        <v>294</v>
      </c>
      <c r="F97" s="75" t="s">
        <v>246</v>
      </c>
      <c r="G97" s="75" t="s">
        <v>295</v>
      </c>
      <c r="H97" s="75" t="s">
        <v>296</v>
      </c>
      <c r="I97" s="75" t="s">
        <v>297</v>
      </c>
    </row>
    <row r="98" spans="1:9" x14ac:dyDescent="0.2">
      <c r="A98" s="75" t="s">
        <v>192</v>
      </c>
      <c r="B98" s="75">
        <v>20000</v>
      </c>
      <c r="C98" s="75">
        <v>5000</v>
      </c>
      <c r="D98" s="75">
        <v>10000</v>
      </c>
      <c r="E98" s="75">
        <f>B98*0.5</f>
        <v>10000</v>
      </c>
      <c r="F98" s="75">
        <f>B98*0.1</f>
        <v>2000</v>
      </c>
      <c r="G98" s="75">
        <v>20000</v>
      </c>
      <c r="H98" s="75">
        <v>5000</v>
      </c>
      <c r="I98" s="75">
        <f>B98*0.05</f>
        <v>1000</v>
      </c>
    </row>
    <row r="99" spans="1:9" x14ac:dyDescent="0.2">
      <c r="A99" s="75" t="s">
        <v>193</v>
      </c>
      <c r="B99" s="75">
        <f>B98+10000</f>
        <v>30000</v>
      </c>
      <c r="C99" s="75">
        <f>C98+2000</f>
        <v>7000</v>
      </c>
      <c r="D99" s="75">
        <f>D98+5000</f>
        <v>15000</v>
      </c>
      <c r="E99" s="75">
        <f t="shared" ref="E99:E109" si="18">B99*0.5</f>
        <v>15000</v>
      </c>
      <c r="F99" s="75">
        <f t="shared" ref="F99:F109" si="19">B99*0.1</f>
        <v>3000</v>
      </c>
      <c r="G99" s="75">
        <v>20000</v>
      </c>
      <c r="H99" s="75">
        <v>5000</v>
      </c>
      <c r="I99" s="75">
        <f t="shared" ref="I99:I109" si="20">B99*0.05</f>
        <v>1500</v>
      </c>
    </row>
    <row r="100" spans="1:9" x14ac:dyDescent="0.2">
      <c r="A100" s="75" t="s">
        <v>194</v>
      </c>
      <c r="B100" s="75">
        <f>B99+10000</f>
        <v>40000</v>
      </c>
      <c r="C100" s="75">
        <f>C99+2000</f>
        <v>9000</v>
      </c>
      <c r="D100" s="75">
        <f>D99+5000</f>
        <v>20000</v>
      </c>
      <c r="E100" s="75">
        <f t="shared" si="18"/>
        <v>20000</v>
      </c>
      <c r="F100" s="75">
        <f t="shared" si="19"/>
        <v>4000</v>
      </c>
      <c r="G100" s="75">
        <v>20000</v>
      </c>
      <c r="H100" s="75">
        <v>5000</v>
      </c>
      <c r="I100" s="75">
        <f t="shared" si="20"/>
        <v>2000</v>
      </c>
    </row>
    <row r="101" spans="1:9" x14ac:dyDescent="0.2">
      <c r="A101" s="75" t="s">
        <v>195</v>
      </c>
      <c r="B101" s="75">
        <f>B100+10000</f>
        <v>50000</v>
      </c>
      <c r="C101" s="75">
        <f>C100+2000</f>
        <v>11000</v>
      </c>
      <c r="D101" s="75">
        <f>D100+5000</f>
        <v>25000</v>
      </c>
      <c r="E101" s="75">
        <f t="shared" si="18"/>
        <v>25000</v>
      </c>
      <c r="F101" s="75">
        <f t="shared" si="19"/>
        <v>5000</v>
      </c>
      <c r="G101" s="75">
        <v>20000</v>
      </c>
      <c r="H101" s="75">
        <v>5000</v>
      </c>
      <c r="I101" s="75">
        <f t="shared" si="20"/>
        <v>2500</v>
      </c>
    </row>
    <row r="102" spans="1:9" x14ac:dyDescent="0.2">
      <c r="A102" s="75" t="s">
        <v>298</v>
      </c>
      <c r="B102" s="75">
        <f>B101+10000</f>
        <v>60000</v>
      </c>
      <c r="C102" s="75">
        <f>C101+2000</f>
        <v>13000</v>
      </c>
      <c r="D102" s="75">
        <f>D101+5000</f>
        <v>30000</v>
      </c>
      <c r="E102" s="75">
        <f t="shared" si="18"/>
        <v>30000</v>
      </c>
      <c r="F102" s="75">
        <f t="shared" si="19"/>
        <v>6000</v>
      </c>
      <c r="G102" s="75">
        <v>20000</v>
      </c>
      <c r="H102" s="75">
        <v>5000</v>
      </c>
      <c r="I102" s="75">
        <f t="shared" si="20"/>
        <v>3000</v>
      </c>
    </row>
    <row r="103" spans="1:9" x14ac:dyDescent="0.2">
      <c r="A103" s="75" t="s">
        <v>197</v>
      </c>
      <c r="B103" s="75">
        <f>B102+10000</f>
        <v>70000</v>
      </c>
      <c r="C103" s="75">
        <f>C102+2000</f>
        <v>15000</v>
      </c>
      <c r="D103" s="75">
        <f>D102+5000</f>
        <v>35000</v>
      </c>
      <c r="E103" s="75">
        <f t="shared" si="18"/>
        <v>35000</v>
      </c>
      <c r="F103" s="75">
        <f t="shared" si="19"/>
        <v>7000</v>
      </c>
      <c r="G103" s="75">
        <v>20000</v>
      </c>
      <c r="H103" s="75">
        <v>5000</v>
      </c>
      <c r="I103" s="75">
        <f t="shared" si="20"/>
        <v>3500</v>
      </c>
    </row>
    <row r="104" spans="1:9" x14ac:dyDescent="0.2">
      <c r="A104" s="75" t="s">
        <v>198</v>
      </c>
      <c r="B104" s="75">
        <v>30000</v>
      </c>
      <c r="C104" s="75">
        <v>5000</v>
      </c>
      <c r="D104" s="75">
        <v>10000</v>
      </c>
      <c r="E104" s="75">
        <f>B104*0.5</f>
        <v>15000</v>
      </c>
      <c r="F104" s="75">
        <f>B104*0.1</f>
        <v>3000</v>
      </c>
      <c r="G104" s="75">
        <v>20000</v>
      </c>
      <c r="H104" s="75">
        <v>5000</v>
      </c>
      <c r="I104" s="75">
        <f t="shared" si="20"/>
        <v>1500</v>
      </c>
    </row>
    <row r="105" spans="1:9" x14ac:dyDescent="0.2">
      <c r="A105" s="75" t="s">
        <v>199</v>
      </c>
      <c r="B105" s="75">
        <f>B104+10000</f>
        <v>40000</v>
      </c>
      <c r="C105" s="75">
        <f>C104+2000</f>
        <v>7000</v>
      </c>
      <c r="D105" s="75">
        <f>D104+5000</f>
        <v>15000</v>
      </c>
      <c r="E105" s="75">
        <f t="shared" si="18"/>
        <v>20000</v>
      </c>
      <c r="F105" s="75">
        <f t="shared" si="19"/>
        <v>4000</v>
      </c>
      <c r="G105" s="75">
        <v>20000</v>
      </c>
      <c r="H105" s="75">
        <v>5000</v>
      </c>
      <c r="I105" s="75">
        <f t="shared" si="20"/>
        <v>2000</v>
      </c>
    </row>
    <row r="106" spans="1:9" x14ac:dyDescent="0.2">
      <c r="A106" s="75" t="s">
        <v>200</v>
      </c>
      <c r="B106" s="75">
        <f>B105+10000</f>
        <v>50000</v>
      </c>
      <c r="C106" s="75">
        <f>C105+2000</f>
        <v>9000</v>
      </c>
      <c r="D106" s="75">
        <f>D105+5000</f>
        <v>20000</v>
      </c>
      <c r="E106" s="75">
        <f t="shared" si="18"/>
        <v>25000</v>
      </c>
      <c r="F106" s="75">
        <f t="shared" si="19"/>
        <v>5000</v>
      </c>
      <c r="G106" s="75">
        <v>20000</v>
      </c>
      <c r="H106" s="75">
        <v>5000</v>
      </c>
      <c r="I106" s="75">
        <f t="shared" si="20"/>
        <v>2500</v>
      </c>
    </row>
    <row r="107" spans="1:9" x14ac:dyDescent="0.2">
      <c r="A107" s="75" t="s">
        <v>201</v>
      </c>
      <c r="B107" s="75">
        <f>B106+10000</f>
        <v>60000</v>
      </c>
      <c r="C107" s="75">
        <f>C106+2000</f>
        <v>11000</v>
      </c>
      <c r="D107" s="75">
        <f>D106+5000</f>
        <v>25000</v>
      </c>
      <c r="E107" s="75">
        <f t="shared" si="18"/>
        <v>30000</v>
      </c>
      <c r="F107" s="75">
        <f t="shared" si="19"/>
        <v>6000</v>
      </c>
      <c r="G107" s="75">
        <v>20000</v>
      </c>
      <c r="H107" s="75">
        <v>5000</v>
      </c>
      <c r="I107" s="75">
        <f t="shared" si="20"/>
        <v>3000</v>
      </c>
    </row>
    <row r="108" spans="1:9" x14ac:dyDescent="0.2">
      <c r="A108" s="75" t="s">
        <v>202</v>
      </c>
      <c r="B108" s="75">
        <f>B107+10000</f>
        <v>70000</v>
      </c>
      <c r="C108" s="75">
        <f>C107+2000</f>
        <v>13000</v>
      </c>
      <c r="D108" s="75">
        <f>D107+5000</f>
        <v>30000</v>
      </c>
      <c r="E108" s="75">
        <f t="shared" si="18"/>
        <v>35000</v>
      </c>
      <c r="F108" s="75">
        <f t="shared" si="19"/>
        <v>7000</v>
      </c>
      <c r="G108" s="75">
        <v>20000</v>
      </c>
      <c r="H108" s="75">
        <v>5000</v>
      </c>
      <c r="I108" s="75">
        <f t="shared" si="20"/>
        <v>3500</v>
      </c>
    </row>
    <row r="109" spans="1:9" x14ac:dyDescent="0.2">
      <c r="A109" s="75" t="s">
        <v>203</v>
      </c>
      <c r="B109" s="75">
        <f>B108+10000</f>
        <v>80000</v>
      </c>
      <c r="C109" s="75">
        <f>C108+2000</f>
        <v>15000</v>
      </c>
      <c r="D109" s="75">
        <f>D108+5000</f>
        <v>35000</v>
      </c>
      <c r="E109" s="75">
        <f t="shared" si="18"/>
        <v>40000</v>
      </c>
      <c r="F109" s="75">
        <f t="shared" si="19"/>
        <v>8000</v>
      </c>
      <c r="G109" s="75">
        <v>20000</v>
      </c>
      <c r="H109" s="75">
        <v>5000</v>
      </c>
      <c r="I109" s="75">
        <f t="shared" si="20"/>
        <v>4000</v>
      </c>
    </row>
    <row r="110" spans="1:9" x14ac:dyDescent="0.2">
      <c r="A110" s="86" t="s">
        <v>137</v>
      </c>
      <c r="B110" s="87" t="s">
        <v>305</v>
      </c>
      <c r="C110" s="75"/>
      <c r="D110" s="75"/>
      <c r="E110" s="75"/>
      <c r="F110" s="75"/>
      <c r="G110" s="75"/>
      <c r="H110" s="75"/>
      <c r="I110" s="75"/>
    </row>
    <row r="111" spans="1:9" x14ac:dyDescent="0.2">
      <c r="A111" s="75"/>
      <c r="B111" s="75" t="s">
        <v>234</v>
      </c>
      <c r="C111" s="75" t="s">
        <v>292</v>
      </c>
      <c r="D111" s="75" t="s">
        <v>293</v>
      </c>
      <c r="E111" s="75" t="s">
        <v>294</v>
      </c>
      <c r="F111" s="75" t="s">
        <v>246</v>
      </c>
      <c r="G111" s="75" t="s">
        <v>295</v>
      </c>
      <c r="H111" s="75" t="s">
        <v>296</v>
      </c>
      <c r="I111" s="75" t="s">
        <v>297</v>
      </c>
    </row>
    <row r="112" spans="1:9" x14ac:dyDescent="0.2">
      <c r="A112" s="75" t="s">
        <v>192</v>
      </c>
      <c r="B112" s="75">
        <v>25000</v>
      </c>
      <c r="C112" s="75">
        <v>5000</v>
      </c>
      <c r="D112" s="75">
        <v>10000</v>
      </c>
      <c r="E112" s="75">
        <f t="shared" ref="E112:E117" si="21">B112*0.5</f>
        <v>12500</v>
      </c>
      <c r="F112" s="75">
        <f t="shared" ref="F112:F117" si="22">B112*0.1</f>
        <v>2500</v>
      </c>
      <c r="G112" s="75">
        <v>20000</v>
      </c>
      <c r="H112" s="75">
        <v>5000</v>
      </c>
      <c r="I112" s="75">
        <f>B112*0.05</f>
        <v>1250</v>
      </c>
    </row>
    <row r="113" spans="1:9" x14ac:dyDescent="0.2">
      <c r="A113" s="75" t="s">
        <v>193</v>
      </c>
      <c r="B113" s="75">
        <f t="shared" ref="B113:B123" si="23">B112+10000</f>
        <v>35000</v>
      </c>
      <c r="C113" s="75">
        <f>C112+2000</f>
        <v>7000</v>
      </c>
      <c r="D113" s="75">
        <f>D112+5000</f>
        <v>15000</v>
      </c>
      <c r="E113" s="75">
        <f t="shared" si="21"/>
        <v>17500</v>
      </c>
      <c r="F113" s="75">
        <f t="shared" si="22"/>
        <v>3500</v>
      </c>
      <c r="G113" s="75">
        <v>20000</v>
      </c>
      <c r="H113" s="75">
        <v>5000</v>
      </c>
      <c r="I113" s="75">
        <f t="shared" ref="I113:I123" si="24">B113*0.05</f>
        <v>1750</v>
      </c>
    </row>
    <row r="114" spans="1:9" x14ac:dyDescent="0.2">
      <c r="A114" s="75" t="s">
        <v>194</v>
      </c>
      <c r="B114" s="75">
        <f t="shared" si="23"/>
        <v>45000</v>
      </c>
      <c r="C114" s="75">
        <f>C113+2000</f>
        <v>9000</v>
      </c>
      <c r="D114" s="75">
        <f>D113+5000</f>
        <v>20000</v>
      </c>
      <c r="E114" s="75">
        <f t="shared" si="21"/>
        <v>22500</v>
      </c>
      <c r="F114" s="75">
        <f t="shared" si="22"/>
        <v>4500</v>
      </c>
      <c r="G114" s="75">
        <v>20000</v>
      </c>
      <c r="H114" s="75">
        <v>5000</v>
      </c>
      <c r="I114" s="75">
        <f t="shared" si="24"/>
        <v>2250</v>
      </c>
    </row>
    <row r="115" spans="1:9" x14ac:dyDescent="0.2">
      <c r="A115" s="75" t="s">
        <v>195</v>
      </c>
      <c r="B115" s="75">
        <f t="shared" si="23"/>
        <v>55000</v>
      </c>
      <c r="C115" s="75">
        <f>C114+2000</f>
        <v>11000</v>
      </c>
      <c r="D115" s="75">
        <f>D114+5000</f>
        <v>25000</v>
      </c>
      <c r="E115" s="75">
        <f t="shared" si="21"/>
        <v>27500</v>
      </c>
      <c r="F115" s="75">
        <f t="shared" si="22"/>
        <v>5500</v>
      </c>
      <c r="G115" s="75">
        <v>20000</v>
      </c>
      <c r="H115" s="75">
        <v>5000</v>
      </c>
      <c r="I115" s="75">
        <f t="shared" si="24"/>
        <v>2750</v>
      </c>
    </row>
    <row r="116" spans="1:9" x14ac:dyDescent="0.2">
      <c r="A116" s="75" t="s">
        <v>298</v>
      </c>
      <c r="B116" s="75">
        <f t="shared" si="23"/>
        <v>65000</v>
      </c>
      <c r="C116" s="75">
        <f>C115+2000</f>
        <v>13000</v>
      </c>
      <c r="D116" s="75">
        <f>D115+5000</f>
        <v>30000</v>
      </c>
      <c r="E116" s="75">
        <f t="shared" si="21"/>
        <v>32500</v>
      </c>
      <c r="F116" s="75">
        <f t="shared" si="22"/>
        <v>6500</v>
      </c>
      <c r="G116" s="75">
        <v>20000</v>
      </c>
      <c r="H116" s="75">
        <v>5000</v>
      </c>
      <c r="I116" s="75">
        <f t="shared" si="24"/>
        <v>3250</v>
      </c>
    </row>
    <row r="117" spans="1:9" x14ac:dyDescent="0.2">
      <c r="A117" s="75" t="s">
        <v>197</v>
      </c>
      <c r="B117" s="75">
        <f t="shared" si="23"/>
        <v>75000</v>
      </c>
      <c r="C117" s="75">
        <v>30000</v>
      </c>
      <c r="D117" s="75">
        <f>D116+5000</f>
        <v>35000</v>
      </c>
      <c r="E117" s="75">
        <f t="shared" si="21"/>
        <v>37500</v>
      </c>
      <c r="F117" s="75">
        <f t="shared" si="22"/>
        <v>7500</v>
      </c>
      <c r="G117" s="75">
        <v>20000</v>
      </c>
      <c r="H117" s="75">
        <v>5000</v>
      </c>
      <c r="I117" s="75">
        <f t="shared" si="24"/>
        <v>3750</v>
      </c>
    </row>
    <row r="118" spans="1:9" x14ac:dyDescent="0.2">
      <c r="A118" s="75" t="s">
        <v>198</v>
      </c>
      <c r="B118" s="75">
        <f t="shared" si="23"/>
        <v>85000</v>
      </c>
      <c r="C118" s="75">
        <v>10000</v>
      </c>
      <c r="D118" s="75">
        <v>20000</v>
      </c>
      <c r="E118" s="75">
        <v>50000</v>
      </c>
      <c r="F118" s="75">
        <v>10000</v>
      </c>
      <c r="G118" s="75">
        <v>20000</v>
      </c>
      <c r="H118" s="75">
        <v>5000</v>
      </c>
      <c r="I118" s="75">
        <f t="shared" si="24"/>
        <v>4250</v>
      </c>
    </row>
    <row r="119" spans="1:9" x14ac:dyDescent="0.2">
      <c r="A119" s="75" t="s">
        <v>199</v>
      </c>
      <c r="B119" s="75">
        <f t="shared" si="23"/>
        <v>95000</v>
      </c>
      <c r="C119" s="75">
        <f>C118+2000</f>
        <v>12000</v>
      </c>
      <c r="D119" s="75">
        <f>D118+5000</f>
        <v>25000</v>
      </c>
      <c r="E119" s="75">
        <f>B119*0.5</f>
        <v>47500</v>
      </c>
      <c r="F119" s="75">
        <f>B119*0.1</f>
        <v>9500</v>
      </c>
      <c r="G119" s="75">
        <v>20000</v>
      </c>
      <c r="H119" s="75">
        <v>5000</v>
      </c>
      <c r="I119" s="75">
        <f t="shared" si="24"/>
        <v>4750</v>
      </c>
    </row>
    <row r="120" spans="1:9" x14ac:dyDescent="0.2">
      <c r="A120" s="75" t="s">
        <v>200</v>
      </c>
      <c r="B120" s="75">
        <f t="shared" si="23"/>
        <v>105000</v>
      </c>
      <c r="C120" s="75">
        <f>C119+2000</f>
        <v>14000</v>
      </c>
      <c r="D120" s="75">
        <f>D119+5000</f>
        <v>30000</v>
      </c>
      <c r="E120" s="75">
        <f>B120*0.5</f>
        <v>52500</v>
      </c>
      <c r="F120" s="75">
        <f>B120*0.1</f>
        <v>10500</v>
      </c>
      <c r="G120" s="75">
        <v>20000</v>
      </c>
      <c r="H120" s="75">
        <v>5000</v>
      </c>
      <c r="I120" s="75">
        <f t="shared" si="24"/>
        <v>5250</v>
      </c>
    </row>
    <row r="121" spans="1:9" x14ac:dyDescent="0.2">
      <c r="A121" s="75" t="s">
        <v>201</v>
      </c>
      <c r="B121" s="75">
        <f t="shared" si="23"/>
        <v>115000</v>
      </c>
      <c r="C121" s="75">
        <f>C120+2000</f>
        <v>16000</v>
      </c>
      <c r="D121" s="75">
        <f>D120+5000</f>
        <v>35000</v>
      </c>
      <c r="E121" s="75">
        <f>B121*0.5</f>
        <v>57500</v>
      </c>
      <c r="F121" s="75">
        <f>B121*0.1</f>
        <v>11500</v>
      </c>
      <c r="G121" s="75">
        <v>20000</v>
      </c>
      <c r="H121" s="75">
        <v>5000</v>
      </c>
      <c r="I121" s="75">
        <f t="shared" si="24"/>
        <v>5750</v>
      </c>
    </row>
    <row r="122" spans="1:9" x14ac:dyDescent="0.2">
      <c r="A122" s="75" t="s">
        <v>202</v>
      </c>
      <c r="B122" s="75">
        <f t="shared" si="23"/>
        <v>125000</v>
      </c>
      <c r="C122" s="75">
        <v>30000</v>
      </c>
      <c r="D122" s="75">
        <f>D121+5000</f>
        <v>40000</v>
      </c>
      <c r="E122" s="75">
        <f>B122*0.5</f>
        <v>62500</v>
      </c>
      <c r="F122" s="75">
        <f>B122*0.1</f>
        <v>12500</v>
      </c>
      <c r="G122" s="75">
        <v>20000</v>
      </c>
      <c r="H122" s="75">
        <v>5000</v>
      </c>
      <c r="I122" s="75">
        <f t="shared" si="24"/>
        <v>6250</v>
      </c>
    </row>
    <row r="123" spans="1:9" x14ac:dyDescent="0.2">
      <c r="A123" s="75" t="s">
        <v>203</v>
      </c>
      <c r="B123" s="75">
        <f t="shared" si="23"/>
        <v>135000</v>
      </c>
      <c r="C123" s="75">
        <v>10000</v>
      </c>
      <c r="D123" s="75">
        <v>20000</v>
      </c>
      <c r="E123" s="75">
        <v>50000</v>
      </c>
      <c r="F123" s="75">
        <v>10000</v>
      </c>
      <c r="G123" s="75">
        <v>20000</v>
      </c>
      <c r="H123" s="75">
        <v>5000</v>
      </c>
      <c r="I123" s="75">
        <f t="shared" si="24"/>
        <v>6750</v>
      </c>
    </row>
  </sheetData>
  <mergeCells count="7">
    <mergeCell ref="N33:O33"/>
    <mergeCell ref="N8:O8"/>
    <mergeCell ref="P8:Q8"/>
    <mergeCell ref="R8:S8"/>
    <mergeCell ref="N21:O21"/>
    <mergeCell ref="P21:Q21"/>
    <mergeCell ref="R21:S2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7"/>
  <sheetViews>
    <sheetView workbookViewId="0">
      <selection activeCell="J7" sqref="J7"/>
    </sheetView>
  </sheetViews>
  <sheetFormatPr defaultRowHeight="12.75" x14ac:dyDescent="0.2"/>
  <cols>
    <col min="1" max="1" width="15.85546875" style="69" customWidth="1"/>
    <col min="2" max="4" width="3" style="69" bestFit="1" customWidth="1"/>
    <col min="5" max="5" width="5.5703125" style="69" bestFit="1" customWidth="1"/>
    <col min="6" max="6" width="4" style="69" bestFit="1" customWidth="1"/>
    <col min="7" max="7" width="5.5703125" style="69" bestFit="1" customWidth="1"/>
    <col min="8" max="25" width="4" style="69" bestFit="1" customWidth="1"/>
    <col min="26" max="26" width="8.5703125" style="69" bestFit="1" customWidth="1"/>
    <col min="27" max="27" width="9.140625" style="69"/>
    <col min="28" max="28" width="10.7109375" style="69" bestFit="1" customWidth="1"/>
    <col min="29" max="16384" width="9.140625" style="69"/>
  </cols>
  <sheetData>
    <row r="1" spans="1:30" x14ac:dyDescent="0.2">
      <c r="A1" s="88" t="s">
        <v>306</v>
      </c>
      <c r="B1" s="161" t="s">
        <v>307</v>
      </c>
      <c r="C1" s="161"/>
      <c r="D1" s="161"/>
      <c r="E1" s="161"/>
      <c r="F1" s="161"/>
      <c r="G1" s="161"/>
      <c r="H1" s="161"/>
      <c r="I1" s="161"/>
      <c r="J1" s="161"/>
      <c r="K1" s="161"/>
      <c r="L1" s="161"/>
      <c r="M1" s="161"/>
      <c r="N1" s="161"/>
      <c r="O1" s="161"/>
      <c r="P1" s="161"/>
      <c r="Q1" s="161"/>
      <c r="R1" s="161"/>
      <c r="S1" s="161"/>
      <c r="T1" s="161"/>
      <c r="U1" s="161"/>
      <c r="V1" s="161"/>
      <c r="W1" s="161"/>
      <c r="X1" s="161"/>
      <c r="Y1" s="161"/>
      <c r="Z1" s="89" t="s">
        <v>308</v>
      </c>
    </row>
    <row r="2" spans="1:30" x14ac:dyDescent="0.2">
      <c r="A2" s="90" t="s">
        <v>309</v>
      </c>
      <c r="B2" s="162" t="s">
        <v>192</v>
      </c>
      <c r="C2" s="162"/>
      <c r="D2" s="162"/>
      <c r="E2" s="162"/>
      <c r="F2" s="162" t="s">
        <v>193</v>
      </c>
      <c r="G2" s="162"/>
      <c r="H2" s="162"/>
      <c r="I2" s="162"/>
      <c r="J2" s="162" t="s">
        <v>194</v>
      </c>
      <c r="K2" s="162"/>
      <c r="L2" s="162"/>
      <c r="M2" s="162"/>
      <c r="N2" s="162" t="s">
        <v>195</v>
      </c>
      <c r="O2" s="162"/>
      <c r="P2" s="162"/>
      <c r="Q2" s="162"/>
      <c r="R2" s="162" t="s">
        <v>196</v>
      </c>
      <c r="S2" s="162"/>
      <c r="T2" s="162"/>
      <c r="U2" s="162"/>
      <c r="V2" s="162" t="s">
        <v>310</v>
      </c>
      <c r="W2" s="162"/>
      <c r="X2" s="162"/>
      <c r="Y2" s="162"/>
    </row>
    <row r="3" spans="1:30" x14ac:dyDescent="0.2">
      <c r="B3" s="52">
        <v>1</v>
      </c>
      <c r="C3" s="52">
        <v>2</v>
      </c>
      <c r="D3" s="52">
        <v>3</v>
      </c>
      <c r="E3" s="52">
        <v>4</v>
      </c>
      <c r="F3" s="52">
        <v>5</v>
      </c>
      <c r="G3" s="52">
        <v>6</v>
      </c>
      <c r="H3" s="52">
        <v>7</v>
      </c>
      <c r="I3" s="52">
        <v>8</v>
      </c>
      <c r="J3" s="52">
        <v>9</v>
      </c>
      <c r="K3" s="52">
        <v>10</v>
      </c>
      <c r="L3" s="52">
        <v>11</v>
      </c>
      <c r="M3" s="52">
        <v>12</v>
      </c>
      <c r="N3" s="52">
        <v>13</v>
      </c>
      <c r="O3" s="52">
        <v>14</v>
      </c>
      <c r="P3" s="52">
        <v>15</v>
      </c>
      <c r="Q3" s="52">
        <v>16</v>
      </c>
      <c r="R3" s="52">
        <v>17</v>
      </c>
      <c r="S3" s="52">
        <v>18</v>
      </c>
      <c r="T3" s="52">
        <v>19</v>
      </c>
      <c r="U3" s="52">
        <v>20</v>
      </c>
      <c r="V3" s="52">
        <v>21</v>
      </c>
      <c r="W3" s="52">
        <v>22</v>
      </c>
      <c r="X3" s="52">
        <v>23</v>
      </c>
      <c r="Y3" s="52">
        <v>24</v>
      </c>
      <c r="Z3" s="52" t="s">
        <v>125</v>
      </c>
    </row>
    <row r="4" spans="1:30" x14ac:dyDescent="0.2">
      <c r="A4" s="52" t="s">
        <v>311</v>
      </c>
      <c r="B4" s="75">
        <v>1</v>
      </c>
      <c r="C4" s="75">
        <v>3</v>
      </c>
      <c r="D4" s="75">
        <v>5</v>
      </c>
      <c r="E4" s="75">
        <v>7</v>
      </c>
      <c r="F4" s="75">
        <v>9</v>
      </c>
      <c r="G4" s="75">
        <v>11</v>
      </c>
      <c r="H4" s="75">
        <v>13</v>
      </c>
      <c r="I4" s="75">
        <v>15</v>
      </c>
      <c r="J4" s="75">
        <v>17</v>
      </c>
      <c r="K4" s="75">
        <v>19</v>
      </c>
      <c r="L4" s="75">
        <v>25</v>
      </c>
      <c r="M4" s="75">
        <v>23</v>
      </c>
      <c r="N4" s="75">
        <v>23</v>
      </c>
      <c r="O4" s="75">
        <v>27</v>
      </c>
      <c r="P4" s="75">
        <v>29</v>
      </c>
      <c r="Q4" s="75">
        <v>31</v>
      </c>
      <c r="R4" s="75">
        <v>33</v>
      </c>
      <c r="S4" s="75">
        <v>35</v>
      </c>
      <c r="T4" s="75">
        <v>37</v>
      </c>
      <c r="U4" s="75">
        <v>39</v>
      </c>
      <c r="V4" s="75">
        <v>41</v>
      </c>
      <c r="W4" s="75">
        <v>43</v>
      </c>
      <c r="X4" s="75">
        <v>45</v>
      </c>
      <c r="Y4" s="75">
        <v>47</v>
      </c>
      <c r="Z4" s="91"/>
      <c r="AB4" s="92"/>
      <c r="AC4" s="92"/>
    </row>
    <row r="5" spans="1:30" x14ac:dyDescent="0.2">
      <c r="A5" s="52" t="s">
        <v>312</v>
      </c>
      <c r="B5" s="75">
        <v>2</v>
      </c>
      <c r="C5" s="75">
        <v>4</v>
      </c>
      <c r="D5" s="75">
        <v>6</v>
      </c>
      <c r="E5" s="75">
        <v>8</v>
      </c>
      <c r="F5" s="75">
        <v>10</v>
      </c>
      <c r="G5" s="75">
        <v>12</v>
      </c>
      <c r="H5" s="75">
        <v>14</v>
      </c>
      <c r="I5" s="75">
        <v>16</v>
      </c>
      <c r="J5" s="75">
        <v>18</v>
      </c>
      <c r="K5" s="75">
        <v>13</v>
      </c>
      <c r="L5" s="75">
        <v>22</v>
      </c>
      <c r="M5" s="75">
        <v>24</v>
      </c>
      <c r="N5" s="75">
        <v>26</v>
      </c>
      <c r="O5" s="75">
        <v>28</v>
      </c>
      <c r="P5" s="75">
        <v>30</v>
      </c>
      <c r="Q5" s="75">
        <v>32</v>
      </c>
      <c r="R5" s="75">
        <v>34</v>
      </c>
      <c r="S5" s="75">
        <v>36</v>
      </c>
      <c r="T5" s="75">
        <v>38</v>
      </c>
      <c r="U5" s="75">
        <v>40</v>
      </c>
      <c r="V5" s="75">
        <v>42</v>
      </c>
      <c r="W5" s="75">
        <v>44</v>
      </c>
      <c r="X5" s="75">
        <v>46</v>
      </c>
      <c r="Y5" s="75">
        <v>48</v>
      </c>
      <c r="Z5" s="91"/>
      <c r="AB5" s="92"/>
      <c r="AC5" s="92"/>
    </row>
    <row r="6" spans="1:30" x14ac:dyDescent="0.2">
      <c r="A6" s="52" t="s">
        <v>313</v>
      </c>
      <c r="B6" s="75">
        <v>3</v>
      </c>
      <c r="C6" s="75">
        <v>5</v>
      </c>
      <c r="D6" s="75">
        <v>7</v>
      </c>
      <c r="E6" s="75">
        <v>9</v>
      </c>
      <c r="F6" s="75">
        <v>11</v>
      </c>
      <c r="G6" s="75">
        <v>11</v>
      </c>
      <c r="H6" s="75">
        <v>15</v>
      </c>
      <c r="I6" s="75">
        <v>17</v>
      </c>
      <c r="J6" s="75">
        <v>19</v>
      </c>
      <c r="K6" s="75">
        <v>21</v>
      </c>
      <c r="L6" s="75">
        <v>23</v>
      </c>
      <c r="M6" s="75">
        <v>25</v>
      </c>
      <c r="N6" s="75">
        <v>27</v>
      </c>
      <c r="O6" s="75">
        <v>29</v>
      </c>
      <c r="P6" s="75">
        <v>12</v>
      </c>
      <c r="Q6" s="75">
        <v>33</v>
      </c>
      <c r="R6" s="75">
        <v>35</v>
      </c>
      <c r="S6" s="75">
        <v>37</v>
      </c>
      <c r="T6" s="75">
        <v>39</v>
      </c>
      <c r="U6" s="75">
        <v>41</v>
      </c>
      <c r="V6" s="75">
        <v>43</v>
      </c>
      <c r="W6" s="75">
        <v>45</v>
      </c>
      <c r="X6" s="75">
        <v>47</v>
      </c>
      <c r="Y6" s="75">
        <v>49</v>
      </c>
      <c r="Z6" s="91"/>
      <c r="AB6" s="92"/>
      <c r="AC6" s="92"/>
    </row>
    <row r="7" spans="1:30" x14ac:dyDescent="0.2">
      <c r="A7" s="52" t="s">
        <v>314</v>
      </c>
      <c r="B7" s="75">
        <v>4</v>
      </c>
      <c r="C7" s="75">
        <v>7</v>
      </c>
      <c r="D7" s="75">
        <v>10</v>
      </c>
      <c r="E7" s="75">
        <v>13</v>
      </c>
      <c r="F7" s="75">
        <v>16</v>
      </c>
      <c r="G7" s="75">
        <v>19</v>
      </c>
      <c r="H7" s="75">
        <v>22</v>
      </c>
      <c r="I7" s="75">
        <v>25</v>
      </c>
      <c r="J7" s="75">
        <v>28</v>
      </c>
      <c r="K7" s="75">
        <v>31</v>
      </c>
      <c r="L7" s="75">
        <v>34</v>
      </c>
      <c r="M7" s="75">
        <v>37</v>
      </c>
      <c r="N7" s="75">
        <v>40</v>
      </c>
      <c r="O7" s="75">
        <v>43</v>
      </c>
      <c r="P7" s="75">
        <v>46</v>
      </c>
      <c r="Q7" s="75">
        <v>49</v>
      </c>
      <c r="R7" s="75">
        <v>52</v>
      </c>
      <c r="S7" s="75">
        <v>55</v>
      </c>
      <c r="T7" s="75">
        <v>58</v>
      </c>
      <c r="U7" s="75">
        <v>61</v>
      </c>
      <c r="V7" s="75">
        <v>64</v>
      </c>
      <c r="W7" s="75">
        <v>67</v>
      </c>
      <c r="X7" s="75">
        <v>70</v>
      </c>
      <c r="Y7" s="75">
        <v>73</v>
      </c>
      <c r="Z7" s="91"/>
      <c r="AB7" s="92"/>
      <c r="AC7" s="92"/>
    </row>
    <row r="8" spans="1:30" x14ac:dyDescent="0.2">
      <c r="A8" s="52" t="s">
        <v>315</v>
      </c>
      <c r="B8" s="75">
        <v>5</v>
      </c>
      <c r="C8" s="75">
        <v>6</v>
      </c>
      <c r="D8" s="75">
        <v>7</v>
      </c>
      <c r="E8" s="75">
        <v>8</v>
      </c>
      <c r="F8" s="75">
        <v>8</v>
      </c>
      <c r="G8" s="75">
        <v>10</v>
      </c>
      <c r="H8" s="75">
        <v>11</v>
      </c>
      <c r="I8" s="75">
        <v>12</v>
      </c>
      <c r="J8" s="75">
        <v>13</v>
      </c>
      <c r="K8" s="75">
        <v>14</v>
      </c>
      <c r="L8" s="75">
        <v>15</v>
      </c>
      <c r="M8" s="75">
        <v>16</v>
      </c>
      <c r="N8" s="75">
        <v>17</v>
      </c>
      <c r="O8" s="75">
        <v>18</v>
      </c>
      <c r="P8" s="75">
        <v>19</v>
      </c>
      <c r="Q8" s="75">
        <v>10</v>
      </c>
      <c r="R8" s="75">
        <v>21</v>
      </c>
      <c r="S8" s="75">
        <v>22</v>
      </c>
      <c r="T8" s="75">
        <v>23</v>
      </c>
      <c r="U8" s="75">
        <v>24</v>
      </c>
      <c r="V8" s="75">
        <v>25</v>
      </c>
      <c r="W8" s="75">
        <v>26</v>
      </c>
      <c r="X8" s="75">
        <v>27</v>
      </c>
      <c r="Y8" s="75">
        <v>28</v>
      </c>
      <c r="Z8" s="91"/>
      <c r="AB8" s="92"/>
      <c r="AC8" s="92"/>
    </row>
    <row r="9" spans="1:30" x14ac:dyDescent="0.2">
      <c r="A9" s="52" t="s">
        <v>316</v>
      </c>
      <c r="B9" s="75">
        <v>6</v>
      </c>
      <c r="C9" s="75">
        <v>9</v>
      </c>
      <c r="D9" s="75">
        <v>12</v>
      </c>
      <c r="E9" s="75">
        <v>6</v>
      </c>
      <c r="F9" s="75">
        <v>18</v>
      </c>
      <c r="G9" s="75">
        <v>21</v>
      </c>
      <c r="H9" s="75">
        <v>24</v>
      </c>
      <c r="I9" s="75">
        <v>27</v>
      </c>
      <c r="J9" s="75">
        <v>30</v>
      </c>
      <c r="K9" s="75">
        <v>33</v>
      </c>
      <c r="L9" s="75">
        <v>36</v>
      </c>
      <c r="M9" s="75">
        <v>39</v>
      </c>
      <c r="N9" s="75">
        <v>42</v>
      </c>
      <c r="O9" s="75">
        <v>45</v>
      </c>
      <c r="P9" s="75">
        <v>48</v>
      </c>
      <c r="Q9" s="75">
        <v>51</v>
      </c>
      <c r="R9" s="75">
        <v>33</v>
      </c>
      <c r="S9" s="75">
        <v>44</v>
      </c>
      <c r="T9" s="75">
        <v>60</v>
      </c>
      <c r="U9" s="75">
        <v>63</v>
      </c>
      <c r="V9" s="75">
        <v>66</v>
      </c>
      <c r="W9" s="75">
        <v>69</v>
      </c>
      <c r="X9" s="75">
        <v>72</v>
      </c>
      <c r="Y9" s="75">
        <v>75</v>
      </c>
      <c r="Z9" s="91"/>
      <c r="AB9" s="92"/>
      <c r="AC9" s="92"/>
    </row>
    <row r="10" spans="1:30" x14ac:dyDescent="0.2">
      <c r="A10" s="52" t="s">
        <v>317</v>
      </c>
      <c r="B10" s="75">
        <v>7</v>
      </c>
      <c r="C10" s="75">
        <v>2</v>
      </c>
      <c r="D10" s="75">
        <v>13</v>
      </c>
      <c r="E10" s="75">
        <v>16</v>
      </c>
      <c r="F10" s="75">
        <v>19</v>
      </c>
      <c r="G10" s="75">
        <v>22</v>
      </c>
      <c r="H10" s="75">
        <v>25</v>
      </c>
      <c r="I10" s="75">
        <v>28</v>
      </c>
      <c r="J10" s="75">
        <v>31</v>
      </c>
      <c r="K10" s="75">
        <v>34</v>
      </c>
      <c r="L10" s="75">
        <v>37</v>
      </c>
      <c r="M10" s="75">
        <v>40</v>
      </c>
      <c r="N10" s="75">
        <v>43</v>
      </c>
      <c r="O10" s="75">
        <v>46</v>
      </c>
      <c r="P10" s="75">
        <v>49</v>
      </c>
      <c r="Q10" s="75">
        <v>52</v>
      </c>
      <c r="R10" s="75">
        <v>55</v>
      </c>
      <c r="S10" s="75">
        <v>58</v>
      </c>
      <c r="T10" s="75">
        <v>25</v>
      </c>
      <c r="U10" s="75">
        <v>64</v>
      </c>
      <c r="V10" s="75">
        <v>67</v>
      </c>
      <c r="W10" s="75">
        <v>70</v>
      </c>
      <c r="X10" s="75">
        <v>73</v>
      </c>
      <c r="Y10" s="75">
        <v>76</v>
      </c>
      <c r="Z10" s="91"/>
      <c r="AB10" s="92"/>
      <c r="AC10" s="92"/>
    </row>
    <row r="11" spans="1:30" x14ac:dyDescent="0.2">
      <c r="A11" s="52" t="s">
        <v>318</v>
      </c>
      <c r="B11" s="75">
        <v>8</v>
      </c>
      <c r="C11" s="75">
        <v>9</v>
      </c>
      <c r="D11" s="75">
        <v>10</v>
      </c>
      <c r="E11" s="75">
        <v>11</v>
      </c>
      <c r="F11" s="75">
        <v>12</v>
      </c>
      <c r="G11" s="75">
        <v>13</v>
      </c>
      <c r="H11" s="75">
        <v>14</v>
      </c>
      <c r="I11" s="75">
        <v>15</v>
      </c>
      <c r="J11" s="75">
        <v>16</v>
      </c>
      <c r="K11" s="75">
        <v>17</v>
      </c>
      <c r="L11" s="75">
        <v>18</v>
      </c>
      <c r="M11" s="75">
        <v>19</v>
      </c>
      <c r="N11" s="75">
        <v>20</v>
      </c>
      <c r="O11" s="75">
        <v>21</v>
      </c>
      <c r="P11" s="75">
        <v>22</v>
      </c>
      <c r="Q11" s="75">
        <v>23</v>
      </c>
      <c r="R11" s="75">
        <v>24</v>
      </c>
      <c r="S11" s="75">
        <v>25</v>
      </c>
      <c r="T11" s="75">
        <v>26</v>
      </c>
      <c r="U11" s="75">
        <v>32</v>
      </c>
      <c r="V11" s="75">
        <v>28</v>
      </c>
      <c r="W11" s="75">
        <v>29</v>
      </c>
      <c r="X11" s="75">
        <v>30</v>
      </c>
      <c r="Y11" s="75">
        <v>31</v>
      </c>
      <c r="Z11" s="91"/>
      <c r="AB11" s="92"/>
      <c r="AC11" s="92"/>
    </row>
    <row r="12" spans="1:30" x14ac:dyDescent="0.2">
      <c r="A12" s="52" t="s">
        <v>319</v>
      </c>
      <c r="B12" s="75">
        <v>9</v>
      </c>
      <c r="C12" s="75">
        <v>12</v>
      </c>
      <c r="D12" s="75">
        <v>15</v>
      </c>
      <c r="E12" s="75">
        <v>18</v>
      </c>
      <c r="F12" s="75">
        <v>21</v>
      </c>
      <c r="G12" s="75">
        <v>24</v>
      </c>
      <c r="H12" s="75">
        <v>27</v>
      </c>
      <c r="I12" s="75">
        <v>30</v>
      </c>
      <c r="J12" s="75">
        <v>33</v>
      </c>
      <c r="K12" s="75">
        <v>36</v>
      </c>
      <c r="L12" s="75">
        <v>39</v>
      </c>
      <c r="M12" s="75">
        <v>42</v>
      </c>
      <c r="N12" s="75">
        <v>45</v>
      </c>
      <c r="O12" s="75">
        <v>48</v>
      </c>
      <c r="P12" s="75">
        <v>51</v>
      </c>
      <c r="Q12" s="75">
        <v>54</v>
      </c>
      <c r="R12" s="75">
        <v>57</v>
      </c>
      <c r="S12" s="75">
        <v>60</v>
      </c>
      <c r="T12" s="75">
        <v>63</v>
      </c>
      <c r="U12" s="75">
        <v>66</v>
      </c>
      <c r="V12" s="75">
        <v>36</v>
      </c>
      <c r="W12" s="75">
        <v>72</v>
      </c>
      <c r="X12" s="75">
        <v>75</v>
      </c>
      <c r="Y12" s="75">
        <v>78</v>
      </c>
      <c r="Z12" s="91"/>
      <c r="AB12" s="92"/>
      <c r="AC12" s="92"/>
    </row>
    <row r="13" spans="1:30" x14ac:dyDescent="0.2">
      <c r="A13" s="52" t="s">
        <v>320</v>
      </c>
      <c r="B13" s="75">
        <v>10</v>
      </c>
      <c r="C13" s="75">
        <v>11</v>
      </c>
      <c r="D13" s="75">
        <v>12</v>
      </c>
      <c r="E13" s="75">
        <v>13</v>
      </c>
      <c r="F13" s="75">
        <v>14</v>
      </c>
      <c r="G13" s="75">
        <v>15</v>
      </c>
      <c r="H13" s="75">
        <v>16</v>
      </c>
      <c r="I13" s="75">
        <v>17</v>
      </c>
      <c r="J13" s="75">
        <v>18</v>
      </c>
      <c r="K13" s="75">
        <v>19</v>
      </c>
      <c r="L13" s="75">
        <v>20</v>
      </c>
      <c r="M13" s="75">
        <v>21</v>
      </c>
      <c r="N13" s="75">
        <v>22</v>
      </c>
      <c r="O13" s="75">
        <v>23</v>
      </c>
      <c r="P13" s="75">
        <v>24</v>
      </c>
      <c r="Q13" s="75">
        <v>25</v>
      </c>
      <c r="R13" s="75">
        <v>26</v>
      </c>
      <c r="S13" s="75">
        <v>27</v>
      </c>
      <c r="T13" s="75">
        <v>28</v>
      </c>
      <c r="U13" s="75">
        <v>29</v>
      </c>
      <c r="V13" s="75">
        <v>30</v>
      </c>
      <c r="W13" s="75">
        <v>27</v>
      </c>
      <c r="X13" s="75">
        <v>26</v>
      </c>
      <c r="Y13" s="75">
        <v>33</v>
      </c>
      <c r="Z13" s="91"/>
      <c r="AB13" s="92"/>
      <c r="AC13" s="92"/>
    </row>
    <row r="14" spans="1:30" x14ac:dyDescent="0.2">
      <c r="A14" s="52" t="s">
        <v>125</v>
      </c>
      <c r="B14" s="75">
        <f>SUM(B4:B13)</f>
        <v>55</v>
      </c>
      <c r="C14" s="75">
        <f t="shared" ref="C14:Y14" si="0">SUM(C4:C13)</f>
        <v>68</v>
      </c>
      <c r="D14" s="75">
        <f t="shared" si="0"/>
        <v>97</v>
      </c>
      <c r="E14" s="93">
        <f t="shared" si="0"/>
        <v>109</v>
      </c>
      <c r="F14" s="75">
        <f t="shared" si="0"/>
        <v>138</v>
      </c>
      <c r="G14" s="75">
        <f t="shared" si="0"/>
        <v>158</v>
      </c>
      <c r="H14" s="75">
        <f t="shared" si="0"/>
        <v>181</v>
      </c>
      <c r="I14" s="75">
        <f t="shared" si="0"/>
        <v>202</v>
      </c>
      <c r="J14" s="75">
        <f t="shared" si="0"/>
        <v>223</v>
      </c>
      <c r="K14" s="75">
        <f t="shared" si="0"/>
        <v>237</v>
      </c>
      <c r="L14" s="75">
        <f t="shared" si="0"/>
        <v>269</v>
      </c>
      <c r="M14" s="75">
        <f t="shared" si="0"/>
        <v>286</v>
      </c>
      <c r="N14" s="75">
        <f t="shared" si="0"/>
        <v>305</v>
      </c>
      <c r="O14" s="75">
        <f t="shared" si="0"/>
        <v>328</v>
      </c>
      <c r="P14" s="75">
        <f t="shared" si="0"/>
        <v>330</v>
      </c>
      <c r="Q14" s="75">
        <f t="shared" si="0"/>
        <v>360</v>
      </c>
      <c r="R14" s="75">
        <f t="shared" si="0"/>
        <v>370</v>
      </c>
      <c r="S14" s="75">
        <f t="shared" si="0"/>
        <v>399</v>
      </c>
      <c r="T14" s="75">
        <f t="shared" si="0"/>
        <v>397</v>
      </c>
      <c r="U14" s="75">
        <f t="shared" si="0"/>
        <v>459</v>
      </c>
      <c r="V14" s="75">
        <f t="shared" si="0"/>
        <v>442</v>
      </c>
      <c r="W14" s="75">
        <f t="shared" si="0"/>
        <v>492</v>
      </c>
      <c r="X14" s="75">
        <f t="shared" si="0"/>
        <v>511</v>
      </c>
      <c r="Y14" s="75">
        <f t="shared" si="0"/>
        <v>538</v>
      </c>
      <c r="Z14" s="91"/>
      <c r="AB14" s="92"/>
      <c r="AC14" s="92"/>
      <c r="AD14" s="92"/>
    </row>
    <row r="17" spans="1:28" x14ac:dyDescent="0.2">
      <c r="A17" s="88" t="s">
        <v>321</v>
      </c>
      <c r="B17" s="161" t="s">
        <v>307</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89" t="s">
        <v>308</v>
      </c>
    </row>
    <row r="18" spans="1:28" x14ac:dyDescent="0.2">
      <c r="A18" s="90" t="s">
        <v>322</v>
      </c>
      <c r="B18" s="162" t="s">
        <v>192</v>
      </c>
      <c r="C18" s="162"/>
      <c r="D18" s="162"/>
      <c r="E18" s="162"/>
      <c r="F18" s="162" t="s">
        <v>193</v>
      </c>
      <c r="G18" s="162"/>
      <c r="H18" s="162"/>
      <c r="I18" s="162"/>
      <c r="J18" s="162" t="s">
        <v>194</v>
      </c>
      <c r="K18" s="162"/>
      <c r="L18" s="162"/>
      <c r="M18" s="162"/>
      <c r="N18" s="162" t="s">
        <v>195</v>
      </c>
      <c r="O18" s="162"/>
      <c r="P18" s="162"/>
      <c r="Q18" s="162"/>
      <c r="R18" s="162" t="s">
        <v>196</v>
      </c>
      <c r="S18" s="162"/>
      <c r="T18" s="162"/>
      <c r="U18" s="162"/>
      <c r="V18" s="162" t="s">
        <v>310</v>
      </c>
      <c r="W18" s="162"/>
      <c r="X18" s="162"/>
      <c r="Y18" s="162"/>
    </row>
    <row r="19" spans="1:28" x14ac:dyDescent="0.2">
      <c r="B19" s="52">
        <v>1</v>
      </c>
      <c r="C19" s="52">
        <v>2</v>
      </c>
      <c r="D19" s="52">
        <v>3</v>
      </c>
      <c r="E19" s="52">
        <v>4</v>
      </c>
      <c r="F19" s="52">
        <v>5</v>
      </c>
      <c r="G19" s="52">
        <v>6</v>
      </c>
      <c r="H19" s="52">
        <v>7</v>
      </c>
      <c r="I19" s="52">
        <v>8</v>
      </c>
      <c r="J19" s="52">
        <v>9</v>
      </c>
      <c r="K19" s="52">
        <v>10</v>
      </c>
      <c r="L19" s="52">
        <v>11</v>
      </c>
      <c r="M19" s="52">
        <v>12</v>
      </c>
      <c r="N19" s="52">
        <v>13</v>
      </c>
      <c r="O19" s="52">
        <v>14</v>
      </c>
      <c r="P19" s="52">
        <v>15</v>
      </c>
      <c r="Q19" s="52">
        <v>16</v>
      </c>
      <c r="R19" s="52">
        <v>17</v>
      </c>
      <c r="S19" s="52">
        <v>18</v>
      </c>
      <c r="T19" s="52">
        <v>19</v>
      </c>
      <c r="U19" s="52">
        <v>20</v>
      </c>
      <c r="V19" s="52">
        <v>21</v>
      </c>
      <c r="W19" s="52">
        <v>22</v>
      </c>
      <c r="X19" s="52">
        <v>23</v>
      </c>
      <c r="Y19" s="52">
        <v>24</v>
      </c>
      <c r="Z19" s="52" t="s">
        <v>125</v>
      </c>
    </row>
    <row r="20" spans="1:28" x14ac:dyDescent="0.2">
      <c r="A20" s="52" t="s">
        <v>311</v>
      </c>
      <c r="B20" s="75">
        <v>1</v>
      </c>
      <c r="C20" s="75">
        <v>3</v>
      </c>
      <c r="D20" s="75">
        <v>5</v>
      </c>
      <c r="E20" s="75">
        <v>7</v>
      </c>
      <c r="F20" s="75">
        <v>9</v>
      </c>
      <c r="G20" s="75">
        <v>11</v>
      </c>
      <c r="H20" s="75">
        <v>13</v>
      </c>
      <c r="I20" s="75">
        <v>15</v>
      </c>
      <c r="J20" s="75">
        <v>17</v>
      </c>
      <c r="K20" s="75">
        <v>19</v>
      </c>
      <c r="L20" s="75">
        <v>21</v>
      </c>
      <c r="M20" s="75">
        <v>23</v>
      </c>
      <c r="N20" s="75">
        <v>25</v>
      </c>
      <c r="O20" s="75">
        <v>27</v>
      </c>
      <c r="P20" s="75">
        <v>29</v>
      </c>
      <c r="Q20" s="75">
        <v>31</v>
      </c>
      <c r="R20" s="75">
        <v>33</v>
      </c>
      <c r="S20" s="75">
        <v>35</v>
      </c>
      <c r="T20" s="75">
        <v>37</v>
      </c>
      <c r="U20" s="75">
        <v>39</v>
      </c>
      <c r="V20" s="75">
        <v>41</v>
      </c>
      <c r="W20" s="75">
        <v>43</v>
      </c>
      <c r="X20" s="75">
        <v>45</v>
      </c>
      <c r="Y20" s="75">
        <v>47</v>
      </c>
      <c r="Z20" s="91"/>
      <c r="AB20" s="94"/>
    </row>
    <row r="21" spans="1:28" x14ac:dyDescent="0.2">
      <c r="A21" s="52" t="s">
        <v>312</v>
      </c>
      <c r="B21" s="75">
        <v>2</v>
      </c>
      <c r="C21" s="75">
        <v>4</v>
      </c>
      <c r="D21" s="75">
        <v>6</v>
      </c>
      <c r="E21" s="75">
        <v>8</v>
      </c>
      <c r="F21" s="75">
        <v>10</v>
      </c>
      <c r="G21" s="75">
        <v>12</v>
      </c>
      <c r="H21" s="75">
        <v>14</v>
      </c>
      <c r="I21" s="75">
        <v>16</v>
      </c>
      <c r="J21" s="75">
        <v>18</v>
      </c>
      <c r="K21" s="75">
        <v>20</v>
      </c>
      <c r="L21" s="75">
        <v>22</v>
      </c>
      <c r="M21" s="75">
        <v>24</v>
      </c>
      <c r="N21" s="75">
        <v>26</v>
      </c>
      <c r="O21" s="75">
        <v>28</v>
      </c>
      <c r="P21" s="75">
        <v>30</v>
      </c>
      <c r="Q21" s="75">
        <v>32</v>
      </c>
      <c r="R21" s="75">
        <v>34</v>
      </c>
      <c r="S21" s="75">
        <v>36</v>
      </c>
      <c r="T21" s="75">
        <v>38</v>
      </c>
      <c r="U21" s="75">
        <v>40</v>
      </c>
      <c r="V21" s="75">
        <v>42</v>
      </c>
      <c r="W21" s="75">
        <v>44</v>
      </c>
      <c r="X21" s="75">
        <v>46</v>
      </c>
      <c r="Y21" s="75">
        <v>48</v>
      </c>
      <c r="Z21" s="91"/>
    </row>
    <row r="22" spans="1:28" x14ac:dyDescent="0.2">
      <c r="A22" s="52" t="s">
        <v>313</v>
      </c>
      <c r="B22" s="75">
        <v>3</v>
      </c>
      <c r="C22" s="75">
        <v>5</v>
      </c>
      <c r="D22" s="75">
        <v>7</v>
      </c>
      <c r="E22" s="75">
        <v>9</v>
      </c>
      <c r="F22" s="75">
        <v>11</v>
      </c>
      <c r="G22" s="75">
        <v>13</v>
      </c>
      <c r="H22" s="75">
        <v>15</v>
      </c>
      <c r="I22" s="75">
        <v>17</v>
      </c>
      <c r="J22" s="75">
        <v>19</v>
      </c>
      <c r="K22" s="75">
        <v>21</v>
      </c>
      <c r="L22" s="75">
        <v>23</v>
      </c>
      <c r="M22" s="75">
        <v>25</v>
      </c>
      <c r="N22" s="75">
        <v>27</v>
      </c>
      <c r="O22" s="75">
        <v>29</v>
      </c>
      <c r="P22" s="75">
        <v>31</v>
      </c>
      <c r="Q22" s="75">
        <v>33</v>
      </c>
      <c r="R22" s="75">
        <v>35</v>
      </c>
      <c r="S22" s="75">
        <v>37</v>
      </c>
      <c r="T22" s="75">
        <v>39</v>
      </c>
      <c r="U22" s="75">
        <v>41</v>
      </c>
      <c r="V22" s="75">
        <v>43</v>
      </c>
      <c r="W22" s="75">
        <v>45</v>
      </c>
      <c r="X22" s="75">
        <v>47</v>
      </c>
      <c r="Y22" s="75">
        <v>49</v>
      </c>
      <c r="Z22" s="91"/>
    </row>
    <row r="23" spans="1:28" x14ac:dyDescent="0.2">
      <c r="A23" s="52" t="s">
        <v>314</v>
      </c>
      <c r="B23" s="75">
        <v>4</v>
      </c>
      <c r="C23" s="75">
        <v>7</v>
      </c>
      <c r="D23" s="75">
        <v>10</v>
      </c>
      <c r="E23" s="75">
        <v>13</v>
      </c>
      <c r="F23" s="75">
        <v>16</v>
      </c>
      <c r="G23" s="75">
        <v>19</v>
      </c>
      <c r="H23" s="75">
        <v>22</v>
      </c>
      <c r="I23" s="75">
        <v>25</v>
      </c>
      <c r="J23" s="75">
        <v>28</v>
      </c>
      <c r="K23" s="75">
        <v>31</v>
      </c>
      <c r="L23" s="75">
        <v>34</v>
      </c>
      <c r="M23" s="75">
        <v>37</v>
      </c>
      <c r="N23" s="75">
        <v>40</v>
      </c>
      <c r="O23" s="75">
        <v>43</v>
      </c>
      <c r="P23" s="75">
        <v>46</v>
      </c>
      <c r="Q23" s="75">
        <v>49</v>
      </c>
      <c r="R23" s="75">
        <v>52</v>
      </c>
      <c r="S23" s="75">
        <v>55</v>
      </c>
      <c r="T23" s="75">
        <v>58</v>
      </c>
      <c r="U23" s="75">
        <v>61</v>
      </c>
      <c r="V23" s="75">
        <v>64</v>
      </c>
      <c r="W23" s="75">
        <v>67</v>
      </c>
      <c r="X23" s="75">
        <v>70</v>
      </c>
      <c r="Y23" s="75">
        <v>73</v>
      </c>
      <c r="Z23" s="91"/>
    </row>
    <row r="24" spans="1:28" x14ac:dyDescent="0.2">
      <c r="A24" s="52" t="s">
        <v>315</v>
      </c>
      <c r="B24" s="75">
        <v>5</v>
      </c>
      <c r="C24" s="75">
        <v>6</v>
      </c>
      <c r="D24" s="75">
        <v>7</v>
      </c>
      <c r="E24" s="75">
        <v>8</v>
      </c>
      <c r="F24" s="75">
        <v>9</v>
      </c>
      <c r="G24" s="75">
        <v>10</v>
      </c>
      <c r="H24" s="75">
        <v>11</v>
      </c>
      <c r="I24" s="75">
        <v>12</v>
      </c>
      <c r="J24" s="75">
        <v>13</v>
      </c>
      <c r="K24" s="75">
        <v>14</v>
      </c>
      <c r="L24" s="75">
        <v>15</v>
      </c>
      <c r="M24" s="75">
        <v>16</v>
      </c>
      <c r="N24" s="75">
        <v>17</v>
      </c>
      <c r="O24" s="75">
        <v>18</v>
      </c>
      <c r="P24" s="75">
        <v>19</v>
      </c>
      <c r="Q24" s="75">
        <v>20</v>
      </c>
      <c r="R24" s="75">
        <v>21</v>
      </c>
      <c r="S24" s="75">
        <v>22</v>
      </c>
      <c r="T24" s="75">
        <v>23</v>
      </c>
      <c r="U24" s="75">
        <v>24</v>
      </c>
      <c r="V24" s="75">
        <v>25</v>
      </c>
      <c r="W24" s="75">
        <v>26</v>
      </c>
      <c r="X24" s="75">
        <v>27</v>
      </c>
      <c r="Y24" s="75">
        <v>28</v>
      </c>
      <c r="Z24" s="91"/>
    </row>
    <row r="25" spans="1:28" x14ac:dyDescent="0.2">
      <c r="A25" s="52" t="s">
        <v>316</v>
      </c>
      <c r="B25" s="75">
        <v>6</v>
      </c>
      <c r="C25" s="75">
        <v>9</v>
      </c>
      <c r="D25" s="75">
        <v>12</v>
      </c>
      <c r="E25" s="75">
        <v>15</v>
      </c>
      <c r="F25" s="75">
        <v>18</v>
      </c>
      <c r="G25" s="75">
        <v>21</v>
      </c>
      <c r="H25" s="75">
        <v>24</v>
      </c>
      <c r="I25" s="75">
        <v>27</v>
      </c>
      <c r="J25" s="75">
        <v>30</v>
      </c>
      <c r="K25" s="75">
        <v>33</v>
      </c>
      <c r="L25" s="75">
        <v>36</v>
      </c>
      <c r="M25" s="75">
        <v>39</v>
      </c>
      <c r="N25" s="75">
        <v>42</v>
      </c>
      <c r="O25" s="75">
        <v>45</v>
      </c>
      <c r="P25" s="75">
        <v>48</v>
      </c>
      <c r="Q25" s="75">
        <v>51</v>
      </c>
      <c r="R25" s="75">
        <v>54</v>
      </c>
      <c r="S25" s="75">
        <v>57</v>
      </c>
      <c r="T25" s="75">
        <v>60</v>
      </c>
      <c r="U25" s="75">
        <v>63</v>
      </c>
      <c r="V25" s="75">
        <v>66</v>
      </c>
      <c r="W25" s="75">
        <v>69</v>
      </c>
      <c r="X25" s="75">
        <v>72</v>
      </c>
      <c r="Y25" s="75">
        <v>75</v>
      </c>
      <c r="Z25" s="91"/>
    </row>
    <row r="26" spans="1:28" x14ac:dyDescent="0.2">
      <c r="A26" s="52" t="s">
        <v>317</v>
      </c>
      <c r="B26" s="75">
        <v>7</v>
      </c>
      <c r="C26" s="75">
        <v>10</v>
      </c>
      <c r="D26" s="75">
        <v>13</v>
      </c>
      <c r="E26" s="75">
        <v>16</v>
      </c>
      <c r="F26" s="75">
        <v>19</v>
      </c>
      <c r="G26" s="75">
        <v>22</v>
      </c>
      <c r="H26" s="75">
        <v>25</v>
      </c>
      <c r="I26" s="75">
        <v>28</v>
      </c>
      <c r="J26" s="75">
        <v>31</v>
      </c>
      <c r="K26" s="75">
        <v>34</v>
      </c>
      <c r="L26" s="75">
        <v>37</v>
      </c>
      <c r="M26" s="75">
        <v>40</v>
      </c>
      <c r="N26" s="75">
        <v>43</v>
      </c>
      <c r="O26" s="75">
        <v>46</v>
      </c>
      <c r="P26" s="75">
        <v>49</v>
      </c>
      <c r="Q26" s="75">
        <v>52</v>
      </c>
      <c r="R26" s="75">
        <v>55</v>
      </c>
      <c r="S26" s="75">
        <v>58</v>
      </c>
      <c r="T26" s="75">
        <v>61</v>
      </c>
      <c r="U26" s="75">
        <v>64</v>
      </c>
      <c r="V26" s="75">
        <v>67</v>
      </c>
      <c r="W26" s="75">
        <v>70</v>
      </c>
      <c r="X26" s="75">
        <v>73</v>
      </c>
      <c r="Y26" s="75">
        <v>76</v>
      </c>
      <c r="Z26" s="91"/>
    </row>
    <row r="27" spans="1:28" x14ac:dyDescent="0.2">
      <c r="A27" s="52" t="s">
        <v>318</v>
      </c>
      <c r="B27" s="75">
        <v>8</v>
      </c>
      <c r="C27" s="75">
        <v>9</v>
      </c>
      <c r="D27" s="75">
        <v>10</v>
      </c>
      <c r="E27" s="75">
        <v>11</v>
      </c>
      <c r="F27" s="75">
        <v>12</v>
      </c>
      <c r="G27" s="75">
        <v>13</v>
      </c>
      <c r="H27" s="75">
        <v>14</v>
      </c>
      <c r="I27" s="75">
        <v>15</v>
      </c>
      <c r="J27" s="75">
        <v>16</v>
      </c>
      <c r="K27" s="75">
        <v>17</v>
      </c>
      <c r="L27" s="75">
        <v>18</v>
      </c>
      <c r="M27" s="75">
        <v>19</v>
      </c>
      <c r="N27" s="75">
        <v>20</v>
      </c>
      <c r="O27" s="75">
        <v>21</v>
      </c>
      <c r="P27" s="75">
        <v>22</v>
      </c>
      <c r="Q27" s="75">
        <v>23</v>
      </c>
      <c r="R27" s="75">
        <v>24</v>
      </c>
      <c r="S27" s="75">
        <v>25</v>
      </c>
      <c r="T27" s="75">
        <v>26</v>
      </c>
      <c r="U27" s="75">
        <v>27</v>
      </c>
      <c r="V27" s="75">
        <v>28</v>
      </c>
      <c r="W27" s="75">
        <v>29</v>
      </c>
      <c r="X27" s="75">
        <v>30</v>
      </c>
      <c r="Y27" s="75">
        <v>31</v>
      </c>
      <c r="Z27" s="91"/>
    </row>
    <row r="28" spans="1:28" x14ac:dyDescent="0.2">
      <c r="A28" s="52" t="s">
        <v>319</v>
      </c>
      <c r="B28" s="75">
        <v>9</v>
      </c>
      <c r="C28" s="75">
        <v>12</v>
      </c>
      <c r="D28" s="75">
        <v>15</v>
      </c>
      <c r="E28" s="75">
        <v>18</v>
      </c>
      <c r="F28" s="75">
        <v>21</v>
      </c>
      <c r="G28" s="75">
        <v>24</v>
      </c>
      <c r="H28" s="75">
        <v>27</v>
      </c>
      <c r="I28" s="75">
        <v>30</v>
      </c>
      <c r="J28" s="75">
        <v>33</v>
      </c>
      <c r="K28" s="75">
        <v>36</v>
      </c>
      <c r="L28" s="75">
        <v>39</v>
      </c>
      <c r="M28" s="75">
        <v>42</v>
      </c>
      <c r="N28" s="75">
        <v>45</v>
      </c>
      <c r="O28" s="75">
        <v>48</v>
      </c>
      <c r="P28" s="75">
        <v>51</v>
      </c>
      <c r="Q28" s="75">
        <v>54</v>
      </c>
      <c r="R28" s="75">
        <v>57</v>
      </c>
      <c r="S28" s="75">
        <v>60</v>
      </c>
      <c r="T28" s="75">
        <v>63</v>
      </c>
      <c r="U28" s="75">
        <v>66</v>
      </c>
      <c r="V28" s="75">
        <v>69</v>
      </c>
      <c r="W28" s="75">
        <v>72</v>
      </c>
      <c r="X28" s="75">
        <v>75</v>
      </c>
      <c r="Y28" s="75">
        <v>78</v>
      </c>
      <c r="Z28" s="91"/>
    </row>
    <row r="29" spans="1:28" x14ac:dyDescent="0.2">
      <c r="A29" s="52" t="s">
        <v>320</v>
      </c>
      <c r="B29" s="75">
        <v>10</v>
      </c>
      <c r="C29" s="75">
        <v>11</v>
      </c>
      <c r="D29" s="75">
        <v>12</v>
      </c>
      <c r="E29" s="75">
        <v>13</v>
      </c>
      <c r="F29" s="75">
        <v>14</v>
      </c>
      <c r="G29" s="75">
        <v>15</v>
      </c>
      <c r="H29" s="75">
        <v>16</v>
      </c>
      <c r="I29" s="75">
        <v>17</v>
      </c>
      <c r="J29" s="75">
        <v>18</v>
      </c>
      <c r="K29" s="75">
        <v>19</v>
      </c>
      <c r="L29" s="75">
        <v>20</v>
      </c>
      <c r="M29" s="75">
        <v>21</v>
      </c>
      <c r="N29" s="75">
        <v>22</v>
      </c>
      <c r="O29" s="75">
        <v>23</v>
      </c>
      <c r="P29" s="75">
        <v>24</v>
      </c>
      <c r="Q29" s="75">
        <v>25</v>
      </c>
      <c r="R29" s="75">
        <v>26</v>
      </c>
      <c r="S29" s="75">
        <v>27</v>
      </c>
      <c r="T29" s="75">
        <v>28</v>
      </c>
      <c r="U29" s="75">
        <v>29</v>
      </c>
      <c r="V29" s="75">
        <v>30</v>
      </c>
      <c r="W29" s="75">
        <v>31</v>
      </c>
      <c r="X29" s="75">
        <v>32</v>
      </c>
      <c r="Y29" s="75">
        <v>33</v>
      </c>
      <c r="Z29" s="91"/>
    </row>
    <row r="30" spans="1:28" x14ac:dyDescent="0.2">
      <c r="A30" s="52" t="s">
        <v>125</v>
      </c>
      <c r="B30" s="75">
        <f>SUM(B20:B29)</f>
        <v>55</v>
      </c>
      <c r="C30" s="75">
        <f t="shared" ref="C30:Y30" si="1">SUM(C20:C29)</f>
        <v>76</v>
      </c>
      <c r="D30" s="75">
        <f t="shared" si="1"/>
        <v>97</v>
      </c>
      <c r="E30" s="95">
        <f t="shared" si="1"/>
        <v>118</v>
      </c>
      <c r="F30" s="95">
        <f t="shared" si="1"/>
        <v>139</v>
      </c>
      <c r="G30" s="95">
        <f t="shared" si="1"/>
        <v>160</v>
      </c>
      <c r="H30" s="95">
        <f t="shared" si="1"/>
        <v>181</v>
      </c>
      <c r="I30" s="95">
        <f t="shared" si="1"/>
        <v>202</v>
      </c>
      <c r="J30" s="95">
        <f t="shared" si="1"/>
        <v>223</v>
      </c>
      <c r="K30" s="95">
        <f t="shared" si="1"/>
        <v>244</v>
      </c>
      <c r="L30" s="95">
        <f t="shared" si="1"/>
        <v>265</v>
      </c>
      <c r="M30" s="95">
        <f t="shared" si="1"/>
        <v>286</v>
      </c>
      <c r="N30" s="95">
        <f t="shared" si="1"/>
        <v>307</v>
      </c>
      <c r="O30" s="95">
        <f t="shared" si="1"/>
        <v>328</v>
      </c>
      <c r="P30" s="95">
        <f t="shared" si="1"/>
        <v>349</v>
      </c>
      <c r="Q30" s="95">
        <f t="shared" si="1"/>
        <v>370</v>
      </c>
      <c r="R30" s="95">
        <f t="shared" si="1"/>
        <v>391</v>
      </c>
      <c r="S30" s="95">
        <f t="shared" si="1"/>
        <v>412</v>
      </c>
      <c r="T30" s="95">
        <f t="shared" si="1"/>
        <v>433</v>
      </c>
      <c r="U30" s="95">
        <f t="shared" si="1"/>
        <v>454</v>
      </c>
      <c r="V30" s="95">
        <f t="shared" si="1"/>
        <v>475</v>
      </c>
      <c r="W30" s="95">
        <f t="shared" si="1"/>
        <v>496</v>
      </c>
      <c r="X30" s="95">
        <f t="shared" si="1"/>
        <v>517</v>
      </c>
      <c r="Y30" s="95">
        <f t="shared" si="1"/>
        <v>538</v>
      </c>
      <c r="Z30" s="96"/>
    </row>
    <row r="32" spans="1:28" x14ac:dyDescent="0.2">
      <c r="A32" s="97" t="s">
        <v>323</v>
      </c>
    </row>
    <row r="33" spans="1:7" x14ac:dyDescent="0.2">
      <c r="E33" s="26" t="s">
        <v>324</v>
      </c>
      <c r="G33" s="26" t="s">
        <v>325</v>
      </c>
    </row>
    <row r="34" spans="1:7" x14ac:dyDescent="0.2">
      <c r="A34" s="52" t="s">
        <v>311</v>
      </c>
      <c r="E34" s="98">
        <v>100</v>
      </c>
      <c r="G34" s="98">
        <v>50</v>
      </c>
    </row>
    <row r="35" spans="1:7" x14ac:dyDescent="0.2">
      <c r="A35" s="52" t="s">
        <v>312</v>
      </c>
      <c r="E35" s="98">
        <v>150</v>
      </c>
      <c r="G35" s="98">
        <v>80</v>
      </c>
    </row>
    <row r="36" spans="1:7" x14ac:dyDescent="0.2">
      <c r="A36" s="52" t="s">
        <v>313</v>
      </c>
      <c r="E36" s="98">
        <v>200</v>
      </c>
      <c r="G36" s="98">
        <v>150</v>
      </c>
    </row>
    <row r="37" spans="1:7" x14ac:dyDescent="0.2">
      <c r="A37" s="52" t="s">
        <v>314</v>
      </c>
      <c r="E37" s="98">
        <v>220</v>
      </c>
      <c r="G37" s="98">
        <v>180</v>
      </c>
    </row>
    <row r="38" spans="1:7" x14ac:dyDescent="0.2">
      <c r="A38" s="52" t="s">
        <v>315</v>
      </c>
      <c r="E38" s="98">
        <v>300</v>
      </c>
      <c r="G38" s="98">
        <v>200</v>
      </c>
    </row>
    <row r="39" spans="1:7" x14ac:dyDescent="0.2">
      <c r="A39" s="52" t="s">
        <v>316</v>
      </c>
      <c r="E39" s="98">
        <v>350</v>
      </c>
      <c r="G39" s="98">
        <v>280</v>
      </c>
    </row>
    <row r="40" spans="1:7" x14ac:dyDescent="0.2">
      <c r="A40" s="52" t="s">
        <v>317</v>
      </c>
      <c r="E40" s="98">
        <v>550</v>
      </c>
      <c r="G40" s="98">
        <v>400</v>
      </c>
    </row>
    <row r="41" spans="1:7" x14ac:dyDescent="0.2">
      <c r="A41" s="52" t="s">
        <v>318</v>
      </c>
      <c r="E41" s="98">
        <v>600</v>
      </c>
      <c r="G41" s="98">
        <v>500</v>
      </c>
    </row>
    <row r="42" spans="1:7" x14ac:dyDescent="0.2">
      <c r="A42" s="52" t="s">
        <v>319</v>
      </c>
      <c r="E42" s="98">
        <v>700</v>
      </c>
      <c r="G42" s="98">
        <v>550</v>
      </c>
    </row>
    <row r="43" spans="1:7" x14ac:dyDescent="0.2">
      <c r="A43" s="52" t="s">
        <v>320</v>
      </c>
      <c r="E43" s="98">
        <v>900</v>
      </c>
      <c r="G43" s="98">
        <v>750</v>
      </c>
    </row>
    <row r="45" spans="1:7" x14ac:dyDescent="0.2">
      <c r="A45" s="97" t="s">
        <v>326</v>
      </c>
    </row>
    <row r="46" spans="1:7" ht="15" x14ac:dyDescent="0.25">
      <c r="A46" s="70" t="s">
        <v>327</v>
      </c>
    </row>
    <row r="47" spans="1:7" ht="15" x14ac:dyDescent="0.25">
      <c r="A47" s="70" t="s">
        <v>328</v>
      </c>
    </row>
  </sheetData>
  <mergeCells count="14">
    <mergeCell ref="B17:Y17"/>
    <mergeCell ref="B18:E18"/>
    <mergeCell ref="F18:I18"/>
    <mergeCell ref="J18:M18"/>
    <mergeCell ref="N18:Q18"/>
    <mergeCell ref="R18:U18"/>
    <mergeCell ref="V18:Y18"/>
    <mergeCell ref="B1:Y1"/>
    <mergeCell ref="B2:E2"/>
    <mergeCell ref="F2:I2"/>
    <mergeCell ref="J2:M2"/>
    <mergeCell ref="N2:Q2"/>
    <mergeCell ref="R2:U2"/>
    <mergeCell ref="V2:Y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E9" sqref="E9"/>
    </sheetView>
  </sheetViews>
  <sheetFormatPr defaultRowHeight="12.75" x14ac:dyDescent="0.25"/>
  <cols>
    <col min="1" max="1" width="19.42578125" style="100" customWidth="1"/>
    <col min="2" max="7" width="9.140625" style="100"/>
    <col min="8" max="8" width="7.85546875" style="100" customWidth="1"/>
    <col min="9" max="9" width="8.42578125" style="100" customWidth="1"/>
    <col min="10" max="10" width="7.7109375" style="100" customWidth="1"/>
    <col min="11" max="11" width="7.42578125" style="100" customWidth="1"/>
    <col min="12" max="16384" width="9.140625" style="100"/>
  </cols>
  <sheetData>
    <row r="1" spans="1:13" ht="15" customHeight="1" x14ac:dyDescent="0.25">
      <c r="A1" s="164" t="s">
        <v>329</v>
      </c>
      <c r="B1" s="165"/>
      <c r="C1" s="166"/>
      <c r="D1" s="99"/>
      <c r="E1" s="99"/>
      <c r="F1" s="99"/>
      <c r="G1" s="99"/>
      <c r="H1" s="99"/>
      <c r="I1" s="99"/>
      <c r="J1" s="99"/>
      <c r="K1" s="99"/>
      <c r="L1" s="99"/>
      <c r="M1" s="99"/>
    </row>
    <row r="2" spans="1:13" ht="15" customHeight="1" x14ac:dyDescent="0.25">
      <c r="A2" s="101" t="s">
        <v>330</v>
      </c>
      <c r="B2" s="102">
        <v>0.02</v>
      </c>
      <c r="C2" s="99"/>
      <c r="D2" s="99"/>
      <c r="E2" s="99"/>
      <c r="F2" s="99"/>
      <c r="G2" s="99"/>
      <c r="H2" s="99"/>
      <c r="I2" s="99"/>
      <c r="J2" s="99"/>
      <c r="K2" s="99"/>
      <c r="L2" s="99"/>
      <c r="M2" s="99"/>
    </row>
    <row r="3" spans="1:13" ht="15" customHeight="1" x14ac:dyDescent="0.25">
      <c r="A3" s="101" t="s">
        <v>331</v>
      </c>
      <c r="B3" s="102">
        <v>0.01</v>
      </c>
      <c r="C3" s="99"/>
      <c r="D3" s="99"/>
      <c r="E3" s="99"/>
      <c r="F3" s="99"/>
      <c r="G3" s="99"/>
      <c r="H3" s="99"/>
      <c r="I3" s="99"/>
      <c r="J3" s="99"/>
      <c r="K3" s="99"/>
      <c r="L3" s="99"/>
      <c r="M3" s="99"/>
    </row>
    <row r="4" spans="1:13" ht="15" customHeight="1" x14ac:dyDescent="0.25">
      <c r="A4" s="101"/>
      <c r="B4" s="102"/>
      <c r="C4" s="99"/>
      <c r="D4" s="99"/>
      <c r="E4" s="99"/>
      <c r="F4" s="99"/>
      <c r="G4" s="99"/>
      <c r="H4" s="99"/>
      <c r="I4" s="99"/>
      <c r="J4" s="99"/>
      <c r="K4" s="99"/>
      <c r="L4" s="99"/>
      <c r="M4" s="99"/>
    </row>
    <row r="5" spans="1:13" ht="15" customHeight="1" x14ac:dyDescent="0.25">
      <c r="A5" s="99"/>
      <c r="B5" s="99"/>
      <c r="C5" s="99"/>
      <c r="D5" s="99"/>
      <c r="E5" s="99"/>
      <c r="F5" s="167" t="s">
        <v>332</v>
      </c>
      <c r="G5" s="99"/>
      <c r="H5" s="99"/>
      <c r="I5" s="99"/>
      <c r="J5" s="99"/>
      <c r="K5" s="99"/>
      <c r="L5" s="99"/>
      <c r="M5" s="99"/>
    </row>
    <row r="6" spans="1:13" ht="15" customHeight="1" x14ac:dyDescent="0.25">
      <c r="A6" s="99"/>
      <c r="B6" s="103" t="s">
        <v>333</v>
      </c>
      <c r="C6" s="103" t="s">
        <v>334</v>
      </c>
      <c r="D6" s="103" t="s">
        <v>335</v>
      </c>
      <c r="E6" s="103" t="s">
        <v>336</v>
      </c>
      <c r="F6" s="168"/>
      <c r="G6" s="99"/>
      <c r="H6" s="99"/>
      <c r="I6" s="99"/>
      <c r="J6" s="99"/>
      <c r="K6" s="99"/>
      <c r="L6" s="99"/>
      <c r="M6" s="99"/>
    </row>
    <row r="7" spans="1:13" ht="15" customHeight="1" x14ac:dyDescent="0.25">
      <c r="A7" s="101" t="s">
        <v>337</v>
      </c>
      <c r="B7" s="99"/>
      <c r="C7" s="99"/>
      <c r="D7" s="99"/>
      <c r="E7" s="99"/>
      <c r="F7" s="99"/>
      <c r="G7" s="99"/>
      <c r="H7" s="99"/>
      <c r="I7" s="99"/>
      <c r="J7" s="99"/>
      <c r="K7" s="99"/>
      <c r="L7" s="99"/>
      <c r="M7" s="99"/>
    </row>
    <row r="8" spans="1:13" ht="15" customHeight="1" x14ac:dyDescent="0.25">
      <c r="A8" s="101" t="s">
        <v>338</v>
      </c>
      <c r="B8" s="99"/>
      <c r="C8" s="99"/>
      <c r="D8" s="99"/>
      <c r="E8" s="99"/>
      <c r="F8" s="99"/>
      <c r="G8" s="99"/>
      <c r="H8" s="99"/>
      <c r="I8" s="99"/>
      <c r="J8" s="99"/>
      <c r="K8" s="99"/>
      <c r="L8" s="99"/>
      <c r="M8" s="99"/>
    </row>
    <row r="9" spans="1:13" ht="15" customHeight="1" x14ac:dyDescent="0.25">
      <c r="A9" s="101" t="s">
        <v>339</v>
      </c>
      <c r="B9" s="99"/>
      <c r="C9" s="99"/>
      <c r="D9" s="99"/>
      <c r="E9" s="99"/>
      <c r="F9" s="99"/>
      <c r="G9" s="99"/>
      <c r="H9" s="99"/>
      <c r="I9" s="99"/>
      <c r="J9" s="99"/>
      <c r="K9" s="99"/>
      <c r="L9" s="99"/>
      <c r="M9" s="99"/>
    </row>
    <row r="10" spans="1:13" ht="15" customHeight="1" x14ac:dyDescent="0.25">
      <c r="A10" s="101" t="s">
        <v>340</v>
      </c>
      <c r="B10" s="99"/>
      <c r="C10" s="99"/>
      <c r="D10" s="99"/>
      <c r="E10" s="99"/>
      <c r="F10" s="99"/>
      <c r="G10" s="99"/>
      <c r="H10" s="99"/>
      <c r="I10" s="99"/>
      <c r="J10" s="99"/>
      <c r="K10" s="99"/>
      <c r="L10" s="99"/>
      <c r="M10" s="99"/>
    </row>
    <row r="11" spans="1:13" ht="15" customHeight="1" x14ac:dyDescent="0.25">
      <c r="A11" s="101" t="s">
        <v>341</v>
      </c>
      <c r="B11" s="99"/>
      <c r="C11" s="99"/>
      <c r="D11" s="99"/>
      <c r="E11" s="99"/>
      <c r="F11" s="99"/>
      <c r="G11" s="99"/>
      <c r="H11" s="99"/>
      <c r="I11" s="99"/>
      <c r="J11" s="99"/>
      <c r="K11" s="99"/>
      <c r="L11" s="99"/>
      <c r="M11" s="99"/>
    </row>
    <row r="12" spans="1:13" ht="15" customHeight="1" x14ac:dyDescent="0.25">
      <c r="A12" s="99"/>
      <c r="B12" s="99"/>
      <c r="C12" s="99"/>
      <c r="D12" s="99"/>
      <c r="E12" s="99"/>
      <c r="F12" s="99"/>
      <c r="G12" s="99"/>
      <c r="H12" s="99"/>
      <c r="I12" s="99"/>
      <c r="J12" s="99"/>
      <c r="K12" s="99"/>
      <c r="L12" s="99"/>
      <c r="M12" s="99"/>
    </row>
    <row r="13" spans="1:13" s="105" customFormat="1" ht="15" customHeight="1" x14ac:dyDescent="0.25">
      <c r="A13" s="104"/>
      <c r="B13" s="103" t="s">
        <v>192</v>
      </c>
      <c r="C13" s="103" t="s">
        <v>193</v>
      </c>
      <c r="D13" s="103" t="s">
        <v>194</v>
      </c>
      <c r="E13" s="103" t="s">
        <v>195</v>
      </c>
      <c r="F13" s="103" t="s">
        <v>298</v>
      </c>
      <c r="G13" s="103" t="s">
        <v>197</v>
      </c>
      <c r="H13" s="103" t="s">
        <v>198</v>
      </c>
      <c r="I13" s="103" t="s">
        <v>199</v>
      </c>
      <c r="J13" s="103" t="s">
        <v>200</v>
      </c>
      <c r="K13" s="103" t="s">
        <v>201</v>
      </c>
      <c r="L13" s="103" t="s">
        <v>202</v>
      </c>
      <c r="M13" s="103" t="s">
        <v>203</v>
      </c>
    </row>
    <row r="14" spans="1:13" ht="15" customHeight="1" x14ac:dyDescent="0.25">
      <c r="A14" s="101" t="s">
        <v>337</v>
      </c>
      <c r="B14" s="106">
        <v>30000</v>
      </c>
      <c r="C14" s="99"/>
      <c r="D14" s="99"/>
      <c r="E14" s="99"/>
      <c r="F14" s="99"/>
      <c r="G14" s="99"/>
      <c r="H14" s="99"/>
      <c r="I14" s="99"/>
      <c r="J14" s="99"/>
      <c r="K14" s="99"/>
      <c r="L14" s="99"/>
      <c r="M14" s="99"/>
    </row>
    <row r="15" spans="1:13" ht="15" customHeight="1" x14ac:dyDescent="0.25">
      <c r="A15" s="101" t="s">
        <v>338</v>
      </c>
      <c r="B15" s="106">
        <v>20000</v>
      </c>
      <c r="C15" s="99"/>
      <c r="D15" s="99"/>
      <c r="E15" s="99"/>
      <c r="F15" s="99"/>
      <c r="G15" s="99"/>
      <c r="H15" s="99"/>
      <c r="I15" s="99"/>
      <c r="J15" s="99"/>
      <c r="K15" s="99"/>
      <c r="L15" s="99"/>
      <c r="M15" s="99"/>
    </row>
    <row r="16" spans="1:13" ht="15" customHeight="1" x14ac:dyDescent="0.25">
      <c r="A16" s="101" t="s">
        <v>339</v>
      </c>
      <c r="B16" s="107"/>
      <c r="C16" s="99"/>
      <c r="D16" s="99"/>
      <c r="E16" s="99"/>
      <c r="F16" s="99"/>
      <c r="G16" s="99"/>
      <c r="H16" s="99"/>
      <c r="I16" s="99"/>
      <c r="J16" s="99"/>
      <c r="K16" s="99"/>
      <c r="L16" s="99"/>
      <c r="M16" s="99"/>
    </row>
    <row r="17" spans="1:13" ht="15" customHeight="1" x14ac:dyDescent="0.25">
      <c r="A17" s="108" t="s">
        <v>340</v>
      </c>
      <c r="B17" s="107"/>
      <c r="C17" s="99"/>
      <c r="D17" s="99"/>
      <c r="E17" s="99"/>
      <c r="F17" s="99"/>
      <c r="G17" s="99"/>
      <c r="H17" s="99"/>
      <c r="I17" s="99"/>
      <c r="J17" s="99"/>
      <c r="K17" s="99"/>
      <c r="L17" s="99"/>
      <c r="M17" s="99"/>
    </row>
    <row r="18" spans="1:13" ht="15" customHeight="1" x14ac:dyDescent="0.25">
      <c r="A18" s="101" t="s">
        <v>342</v>
      </c>
      <c r="B18" s="106">
        <v>1000</v>
      </c>
      <c r="C18" s="99"/>
      <c r="D18" s="99"/>
      <c r="E18" s="99"/>
      <c r="F18" s="99"/>
      <c r="G18" s="99"/>
      <c r="H18" s="99"/>
      <c r="I18" s="99"/>
      <c r="J18" s="99"/>
      <c r="K18" s="99"/>
      <c r="L18" s="99"/>
      <c r="M18" s="99"/>
    </row>
    <row r="19" spans="1:13" ht="15" customHeight="1" x14ac:dyDescent="0.25">
      <c r="A19" s="101" t="s">
        <v>292</v>
      </c>
      <c r="B19" s="106">
        <v>500</v>
      </c>
      <c r="C19" s="99"/>
      <c r="D19" s="99"/>
      <c r="E19" s="99"/>
      <c r="F19" s="99"/>
      <c r="G19" s="99"/>
      <c r="H19" s="99"/>
      <c r="I19" s="99"/>
      <c r="J19" s="99"/>
      <c r="K19" s="99"/>
      <c r="L19" s="99"/>
      <c r="M19" s="99"/>
    </row>
    <row r="20" spans="1:13" ht="15" customHeight="1" x14ac:dyDescent="0.25">
      <c r="A20" s="101" t="s">
        <v>293</v>
      </c>
      <c r="B20" s="106">
        <v>400</v>
      </c>
      <c r="C20" s="99"/>
      <c r="D20" s="99"/>
      <c r="E20" s="99"/>
      <c r="F20" s="99"/>
      <c r="G20" s="99"/>
      <c r="H20" s="99"/>
      <c r="I20" s="99"/>
      <c r="J20" s="99"/>
      <c r="K20" s="99"/>
      <c r="L20" s="99"/>
      <c r="M20" s="99"/>
    </row>
    <row r="21" spans="1:13" ht="15" customHeight="1" x14ac:dyDescent="0.25">
      <c r="A21" s="101" t="s">
        <v>343</v>
      </c>
      <c r="B21" s="106">
        <v>100</v>
      </c>
      <c r="C21" s="99"/>
      <c r="D21" s="99"/>
      <c r="E21" s="99"/>
      <c r="F21" s="99"/>
      <c r="G21" s="99"/>
      <c r="H21" s="99"/>
      <c r="I21" s="99"/>
      <c r="J21" s="99"/>
      <c r="K21" s="99"/>
      <c r="L21" s="99"/>
      <c r="M21" s="99"/>
    </row>
    <row r="22" spans="1:13" ht="15" customHeight="1" x14ac:dyDescent="0.25">
      <c r="A22" s="101" t="s">
        <v>344</v>
      </c>
      <c r="B22" s="106">
        <v>3000</v>
      </c>
      <c r="C22" s="99"/>
      <c r="D22" s="99"/>
      <c r="E22" s="99"/>
      <c r="F22" s="99"/>
      <c r="G22" s="99"/>
      <c r="H22" s="99"/>
      <c r="I22" s="99"/>
      <c r="J22" s="99"/>
      <c r="K22" s="99"/>
      <c r="L22" s="99"/>
      <c r="M22" s="99"/>
    </row>
    <row r="23" spans="1:13" ht="15" customHeight="1" x14ac:dyDescent="0.25">
      <c r="A23" s="101" t="s">
        <v>345</v>
      </c>
      <c r="B23" s="99"/>
      <c r="C23" s="99"/>
      <c r="D23" s="99"/>
      <c r="E23" s="99"/>
      <c r="F23" s="99"/>
      <c r="G23" s="99"/>
      <c r="H23" s="99"/>
      <c r="I23" s="99"/>
      <c r="J23" s="99"/>
      <c r="K23" s="99"/>
      <c r="L23" s="99"/>
      <c r="M23" s="99"/>
    </row>
    <row r="24" spans="1:13" ht="15" customHeight="1" x14ac:dyDescent="0.25">
      <c r="A24" s="101" t="s">
        <v>341</v>
      </c>
      <c r="B24" s="99"/>
      <c r="C24" s="99"/>
      <c r="D24" s="99"/>
      <c r="E24" s="99"/>
      <c r="F24" s="99"/>
      <c r="G24" s="99"/>
      <c r="H24" s="99"/>
      <c r="I24" s="99"/>
      <c r="J24" s="99"/>
      <c r="K24" s="99"/>
      <c r="L24" s="99"/>
      <c r="M24" s="99"/>
    </row>
    <row r="26" spans="1:13" ht="18" customHeight="1" x14ac:dyDescent="0.25">
      <c r="A26" s="169" t="s">
        <v>329</v>
      </c>
      <c r="B26" s="170"/>
      <c r="C26" s="170"/>
    </row>
    <row r="27" spans="1:13" ht="65.099999999999994" customHeight="1" x14ac:dyDescent="0.25">
      <c r="A27" s="171" t="s">
        <v>346</v>
      </c>
      <c r="B27" s="172"/>
      <c r="C27" s="172"/>
      <c r="D27" s="172"/>
      <c r="E27" s="172"/>
      <c r="F27" s="172"/>
      <c r="G27" s="172"/>
      <c r="H27" s="172"/>
      <c r="I27" s="172"/>
      <c r="J27" s="172"/>
      <c r="K27" s="172"/>
      <c r="L27" s="172"/>
      <c r="M27" s="172"/>
    </row>
    <row r="29" spans="1:13" ht="37.5" customHeight="1" x14ac:dyDescent="0.25">
      <c r="A29" s="173" t="s">
        <v>347</v>
      </c>
      <c r="B29" s="173"/>
      <c r="C29" s="173"/>
      <c r="D29" s="173"/>
      <c r="E29" s="173"/>
      <c r="F29" s="173"/>
      <c r="G29" s="173"/>
      <c r="H29" s="173"/>
      <c r="I29" s="173"/>
      <c r="J29" s="173"/>
      <c r="K29" s="173"/>
      <c r="L29" s="173"/>
      <c r="M29" s="173"/>
    </row>
    <row r="31" spans="1:13" ht="20.25" customHeight="1" x14ac:dyDescent="0.25">
      <c r="A31" s="163" t="s">
        <v>348</v>
      </c>
      <c r="B31" s="163"/>
      <c r="C31" s="163"/>
      <c r="D31" s="163"/>
      <c r="E31" s="163"/>
      <c r="F31" s="163"/>
      <c r="G31" s="163"/>
      <c r="H31" s="163"/>
      <c r="I31" s="163"/>
      <c r="J31" s="163"/>
      <c r="K31" s="163"/>
      <c r="L31" s="163"/>
      <c r="M31" s="163"/>
    </row>
  </sheetData>
  <mergeCells count="6">
    <mergeCell ref="A31:M31"/>
    <mergeCell ref="A1:C1"/>
    <mergeCell ref="F5:F6"/>
    <mergeCell ref="A26:C26"/>
    <mergeCell ref="A27:M27"/>
    <mergeCell ref="A29:M2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opLeftCell="A16" workbookViewId="0">
      <selection activeCell="K20" sqref="K20"/>
    </sheetView>
  </sheetViews>
  <sheetFormatPr defaultRowHeight="15" x14ac:dyDescent="0.25"/>
  <cols>
    <col min="1" max="1" width="4.140625" customWidth="1"/>
    <col min="2" max="3" width="13.7109375" customWidth="1"/>
    <col min="4" max="4" width="9.42578125" customWidth="1"/>
    <col min="5" max="5" width="9.5703125" customWidth="1"/>
    <col min="6" max="6" width="7.7109375" customWidth="1"/>
    <col min="7" max="7" width="8.85546875" customWidth="1"/>
    <col min="8" max="8" width="8.42578125" customWidth="1"/>
    <col min="9" max="9" width="10" customWidth="1"/>
  </cols>
  <sheetData>
    <row r="1" spans="1:9" ht="17.25" thickTop="1" thickBot="1" x14ac:dyDescent="0.3">
      <c r="A1" s="109" t="s">
        <v>349</v>
      </c>
      <c r="B1" s="110"/>
      <c r="C1" s="110"/>
      <c r="D1" s="110"/>
      <c r="E1" s="110"/>
      <c r="F1" s="110"/>
      <c r="G1" s="110"/>
      <c r="H1" s="110"/>
      <c r="I1" s="111"/>
    </row>
    <row r="2" spans="1:9" ht="16.5" thickTop="1" thickBot="1" x14ac:dyDescent="0.3"/>
    <row r="3" spans="1:9" ht="48.75" thickTop="1" x14ac:dyDescent="0.25">
      <c r="A3" s="112" t="s">
        <v>350</v>
      </c>
      <c r="B3" s="113" t="s">
        <v>351</v>
      </c>
      <c r="C3" s="113"/>
      <c r="D3" s="114" t="s">
        <v>352</v>
      </c>
      <c r="E3" s="115"/>
      <c r="F3" s="114"/>
      <c r="G3" s="114"/>
      <c r="H3" s="114"/>
      <c r="I3" s="116"/>
    </row>
    <row r="4" spans="1:9" x14ac:dyDescent="0.25">
      <c r="A4" s="117"/>
      <c r="B4" s="118"/>
      <c r="C4" s="118"/>
      <c r="D4" s="119"/>
      <c r="E4" s="119"/>
      <c r="F4" s="120"/>
      <c r="G4" s="119"/>
      <c r="H4" s="120"/>
      <c r="I4" s="121"/>
    </row>
    <row r="5" spans="1:9" x14ac:dyDescent="0.25">
      <c r="A5" s="122">
        <v>1</v>
      </c>
      <c r="B5" s="123" t="s">
        <v>353</v>
      </c>
      <c r="C5" s="123" t="s">
        <v>354</v>
      </c>
      <c r="D5" s="124">
        <v>140000</v>
      </c>
      <c r="E5" s="124"/>
      <c r="F5" s="124"/>
      <c r="G5" s="124"/>
      <c r="H5" s="124"/>
      <c r="I5" s="125"/>
    </row>
    <row r="6" spans="1:9" x14ac:dyDescent="0.25">
      <c r="A6" s="122">
        <v>2</v>
      </c>
      <c r="B6" s="123" t="s">
        <v>355</v>
      </c>
      <c r="C6" s="123" t="s">
        <v>356</v>
      </c>
      <c r="D6" s="124">
        <v>180000</v>
      </c>
      <c r="E6" s="124"/>
      <c r="F6" s="124"/>
      <c r="G6" s="124"/>
      <c r="H6" s="124"/>
      <c r="I6" s="125"/>
    </row>
    <row r="7" spans="1:9" x14ac:dyDescent="0.25">
      <c r="A7" s="122">
        <v>3</v>
      </c>
      <c r="B7" s="123" t="s">
        <v>357</v>
      </c>
      <c r="C7" s="123" t="s">
        <v>358</v>
      </c>
      <c r="D7" s="124">
        <v>130000</v>
      </c>
      <c r="E7" s="124"/>
      <c r="F7" s="124"/>
      <c r="G7" s="124"/>
      <c r="H7" s="124"/>
      <c r="I7" s="125"/>
    </row>
    <row r="8" spans="1:9" x14ac:dyDescent="0.25">
      <c r="A8" s="122">
        <v>4</v>
      </c>
      <c r="B8" s="123" t="s">
        <v>359</v>
      </c>
      <c r="C8" s="123" t="s">
        <v>360</v>
      </c>
      <c r="D8" s="124">
        <v>120000</v>
      </c>
      <c r="E8" s="124"/>
      <c r="F8" s="124"/>
      <c r="G8" s="124"/>
      <c r="H8" s="124"/>
      <c r="I8" s="125"/>
    </row>
    <row r="9" spans="1:9" x14ac:dyDescent="0.25">
      <c r="A9" s="122">
        <v>5</v>
      </c>
      <c r="B9" s="123" t="s">
        <v>361</v>
      </c>
      <c r="C9" s="123" t="s">
        <v>362</v>
      </c>
      <c r="D9" s="124">
        <v>145000</v>
      </c>
      <c r="E9" s="124"/>
      <c r="F9" s="124"/>
      <c r="G9" s="124"/>
      <c r="H9" s="124"/>
      <c r="I9" s="125"/>
    </row>
    <row r="10" spans="1:9" x14ac:dyDescent="0.25">
      <c r="A10" s="122">
        <v>6</v>
      </c>
      <c r="B10" s="123" t="s">
        <v>363</v>
      </c>
      <c r="C10" s="123" t="s">
        <v>364</v>
      </c>
      <c r="D10" s="124">
        <v>250000</v>
      </c>
      <c r="E10" s="124"/>
      <c r="F10" s="124"/>
      <c r="G10" s="124"/>
      <c r="H10" s="124"/>
      <c r="I10" s="125"/>
    </row>
    <row r="11" spans="1:9" x14ac:dyDescent="0.25">
      <c r="A11" s="122">
        <v>7</v>
      </c>
      <c r="B11" s="123" t="s">
        <v>365</v>
      </c>
      <c r="C11" s="123" t="s">
        <v>366</v>
      </c>
      <c r="D11" s="124">
        <v>180000</v>
      </c>
      <c r="E11" s="124"/>
      <c r="F11" s="124"/>
      <c r="G11" s="124"/>
      <c r="H11" s="124"/>
      <c r="I11" s="125"/>
    </row>
    <row r="12" spans="1:9" x14ac:dyDescent="0.25">
      <c r="A12" s="122">
        <v>8</v>
      </c>
      <c r="B12" s="123" t="s">
        <v>367</v>
      </c>
      <c r="C12" s="123" t="s">
        <v>368</v>
      </c>
      <c r="D12" s="124">
        <v>220000</v>
      </c>
      <c r="E12" s="124"/>
      <c r="F12" s="124"/>
      <c r="G12" s="124"/>
      <c r="H12" s="124"/>
      <c r="I12" s="125"/>
    </row>
    <row r="13" spans="1:9" x14ac:dyDescent="0.25">
      <c r="A13" s="122">
        <v>9</v>
      </c>
      <c r="B13" s="123" t="s">
        <v>369</v>
      </c>
      <c r="C13" s="123" t="s">
        <v>370</v>
      </c>
      <c r="D13" s="124">
        <v>150000</v>
      </c>
      <c r="E13" s="124"/>
      <c r="F13" s="124"/>
      <c r="G13" s="124"/>
      <c r="H13" s="124"/>
      <c r="I13" s="125"/>
    </row>
    <row r="14" spans="1:9" ht="15.75" thickBot="1" x14ac:dyDescent="0.3">
      <c r="A14" s="126">
        <v>10</v>
      </c>
      <c r="B14" s="127" t="s">
        <v>371</v>
      </c>
      <c r="C14" s="127" t="s">
        <v>364</v>
      </c>
      <c r="D14" s="128">
        <v>230000</v>
      </c>
      <c r="E14" s="128"/>
      <c r="F14" s="128"/>
      <c r="G14" s="128"/>
      <c r="H14" s="128"/>
      <c r="I14" s="129"/>
    </row>
    <row r="15" spans="1:9" ht="16.5" thickTop="1" thickBot="1" x14ac:dyDescent="0.3"/>
    <row r="16" spans="1:9" ht="16.5" thickTop="1" thickBot="1" x14ac:dyDescent="0.3">
      <c r="B16" s="130" t="s">
        <v>372</v>
      </c>
      <c r="C16" s="131"/>
      <c r="D16" s="132">
        <f>SUM(D5:D14)</f>
        <v>1745000</v>
      </c>
      <c r="E16" s="132"/>
      <c r="F16" s="132"/>
      <c r="G16" s="132"/>
      <c r="H16" s="132"/>
      <c r="I16" s="133"/>
    </row>
    <row r="17" spans="1:9" ht="16.5" thickTop="1" thickBot="1" x14ac:dyDescent="0.3"/>
    <row r="18" spans="1:9" ht="15.75" thickTop="1" x14ac:dyDescent="0.25">
      <c r="B18" s="134" t="s">
        <v>373</v>
      </c>
      <c r="C18" s="135"/>
    </row>
    <row r="19" spans="1:9" x14ac:dyDescent="0.25">
      <c r="B19" s="136" t="s">
        <v>374</v>
      </c>
      <c r="C19" s="137"/>
    </row>
    <row r="20" spans="1:9" ht="15.75" thickBot="1" x14ac:dyDescent="0.3">
      <c r="B20" s="138" t="s">
        <v>375</v>
      </c>
      <c r="C20" s="139"/>
    </row>
    <row r="21" spans="1:9" ht="15.75" thickTop="1" x14ac:dyDescent="0.25"/>
    <row r="22" spans="1:9" x14ac:dyDescent="0.25">
      <c r="A22" s="140" t="s">
        <v>376</v>
      </c>
      <c r="B22" s="141"/>
      <c r="C22" s="141"/>
      <c r="D22" s="141"/>
      <c r="E22" s="141"/>
      <c r="F22" s="141"/>
      <c r="G22" s="141"/>
      <c r="H22" s="141"/>
      <c r="I22" s="141"/>
    </row>
    <row r="23" spans="1:9" x14ac:dyDescent="0.25">
      <c r="A23" s="142" t="s">
        <v>377</v>
      </c>
      <c r="B23" s="141"/>
      <c r="C23" s="141"/>
      <c r="D23" s="141"/>
      <c r="E23" s="141"/>
      <c r="F23" s="141"/>
      <c r="G23" s="141"/>
      <c r="H23" s="141"/>
      <c r="I23" s="141"/>
    </row>
    <row r="24" spans="1:9" x14ac:dyDescent="0.25">
      <c r="A24" s="140" t="s">
        <v>378</v>
      </c>
      <c r="B24" s="141"/>
      <c r="C24" s="141"/>
      <c r="D24" s="141"/>
      <c r="E24" s="141"/>
      <c r="F24" s="141"/>
      <c r="G24" s="141"/>
      <c r="H24" s="141"/>
      <c r="I24" s="141"/>
    </row>
    <row r="25" spans="1:9" x14ac:dyDescent="0.25">
      <c r="A25" s="140" t="s">
        <v>379</v>
      </c>
      <c r="B25" s="141"/>
      <c r="C25" s="141"/>
      <c r="D25" s="141"/>
      <c r="E25" s="141"/>
      <c r="F25" s="141"/>
      <c r="G25" s="141"/>
      <c r="H25" s="141"/>
      <c r="I25" s="141"/>
    </row>
    <row r="26" spans="1:9" x14ac:dyDescent="0.25">
      <c r="A26" s="140" t="s">
        <v>380</v>
      </c>
      <c r="B26" s="141"/>
      <c r="C26" s="141"/>
      <c r="D26" s="141"/>
      <c r="E26" s="141"/>
      <c r="F26" s="141"/>
      <c r="G26" s="141"/>
      <c r="H26" s="141"/>
      <c r="I26" s="141"/>
    </row>
    <row r="27" spans="1:9" x14ac:dyDescent="0.25">
      <c r="A27" s="140" t="s">
        <v>381</v>
      </c>
      <c r="B27" s="141"/>
      <c r="C27" s="141"/>
      <c r="D27" s="141"/>
      <c r="E27" s="141"/>
      <c r="F27" s="141"/>
      <c r="G27" s="141"/>
      <c r="H27" s="141"/>
      <c r="I27" s="141"/>
    </row>
    <row r="28" spans="1:9" x14ac:dyDescent="0.25">
      <c r="A28" s="142" t="s">
        <v>382</v>
      </c>
      <c r="B28" s="141"/>
      <c r="C28" s="141"/>
      <c r="D28" s="141"/>
      <c r="E28" s="141"/>
      <c r="F28" s="141"/>
      <c r="G28" s="141"/>
      <c r="H28" s="141"/>
      <c r="I28" s="141"/>
    </row>
    <row r="29" spans="1:9" x14ac:dyDescent="0.25">
      <c r="A29" s="140" t="s">
        <v>383</v>
      </c>
      <c r="B29" s="141"/>
      <c r="C29" s="141"/>
      <c r="D29" s="141"/>
      <c r="E29" s="141"/>
      <c r="F29" s="141"/>
      <c r="G29" s="141"/>
      <c r="H29" s="141"/>
      <c r="I29" s="141"/>
    </row>
    <row r="30" spans="1:9" x14ac:dyDescent="0.25">
      <c r="A30" s="140" t="s">
        <v>384</v>
      </c>
      <c r="B30" s="141"/>
      <c r="C30" s="141"/>
      <c r="D30" s="141"/>
      <c r="E30" s="141"/>
      <c r="F30" s="141"/>
      <c r="G30" s="141"/>
      <c r="H30" s="141"/>
      <c r="I30" s="141"/>
    </row>
    <row r="31" spans="1:9" x14ac:dyDescent="0.25">
      <c r="A31" s="140" t="s">
        <v>385</v>
      </c>
      <c r="B31" s="141"/>
      <c r="C31" s="141"/>
      <c r="D31" s="141"/>
      <c r="E31" s="141"/>
      <c r="F31" s="141"/>
      <c r="G31" s="141"/>
      <c r="H31" s="141"/>
      <c r="I31" s="141"/>
    </row>
    <row r="32" spans="1:9" x14ac:dyDescent="0.25">
      <c r="A32" s="140" t="s">
        <v>386</v>
      </c>
      <c r="B32" s="141"/>
      <c r="C32" s="141"/>
      <c r="D32" s="141"/>
      <c r="E32" s="141"/>
      <c r="F32" s="141"/>
      <c r="G32" s="141"/>
      <c r="H32" s="141"/>
      <c r="I32" s="141"/>
    </row>
    <row r="33" spans="1:9" x14ac:dyDescent="0.25">
      <c r="A33" s="142" t="s">
        <v>387</v>
      </c>
      <c r="B33" s="141"/>
      <c r="C33" s="141"/>
      <c r="D33" s="141"/>
      <c r="E33" s="141"/>
      <c r="F33" s="141"/>
      <c r="G33" s="141"/>
      <c r="H33" s="141"/>
      <c r="I33" s="141"/>
    </row>
    <row r="34" spans="1:9" x14ac:dyDescent="0.25">
      <c r="A34" s="140" t="s">
        <v>388</v>
      </c>
      <c r="B34" s="141"/>
      <c r="C34" s="141"/>
      <c r="D34" s="141"/>
      <c r="E34" s="141"/>
      <c r="F34" s="141"/>
      <c r="G34" s="141"/>
      <c r="H34" s="141"/>
      <c r="I34" s="141"/>
    </row>
    <row r="35" spans="1:9" x14ac:dyDescent="0.25">
      <c r="A35" s="140" t="s">
        <v>389</v>
      </c>
      <c r="B35" s="141"/>
      <c r="C35" s="141"/>
      <c r="D35" s="141"/>
      <c r="E35" s="141"/>
      <c r="F35" s="141"/>
      <c r="G35" s="141"/>
      <c r="H35" s="141"/>
      <c r="I35" s="141"/>
    </row>
    <row r="36" spans="1:9" x14ac:dyDescent="0.25">
      <c r="A36" s="140" t="s">
        <v>390</v>
      </c>
      <c r="B36" s="141"/>
      <c r="C36" s="141"/>
      <c r="D36" s="141"/>
      <c r="E36" s="141"/>
      <c r="F36" s="141"/>
      <c r="G36" s="141"/>
      <c r="H36" s="141"/>
      <c r="I36" s="141"/>
    </row>
    <row r="37" spans="1:9" x14ac:dyDescent="0.25">
      <c r="A37" s="140" t="s">
        <v>391</v>
      </c>
      <c r="B37" s="141"/>
      <c r="C37" s="141"/>
      <c r="D37" s="141"/>
      <c r="E37" s="141"/>
      <c r="F37" s="141"/>
      <c r="G37" s="141"/>
      <c r="H37" s="141"/>
      <c r="I37" s="141"/>
    </row>
    <row r="38" spans="1:9" x14ac:dyDescent="0.25">
      <c r="A38" s="140" t="s">
        <v>392</v>
      </c>
      <c r="B38" s="141"/>
      <c r="C38" s="141"/>
      <c r="D38" s="141"/>
      <c r="E38" s="141"/>
      <c r="F38" s="141"/>
      <c r="G38" s="141"/>
      <c r="H38" s="141"/>
      <c r="I38" s="141"/>
    </row>
    <row r="39" spans="1:9" x14ac:dyDescent="0.25">
      <c r="A39" s="142" t="s">
        <v>393</v>
      </c>
      <c r="B39" s="141"/>
      <c r="C39" s="141"/>
      <c r="D39" s="141"/>
      <c r="E39" s="141"/>
      <c r="F39" s="141"/>
      <c r="G39" s="141"/>
      <c r="H39" s="141"/>
      <c r="I39" s="141"/>
    </row>
    <row r="40" spans="1:9" x14ac:dyDescent="0.25">
      <c r="A40" s="140" t="s">
        <v>394</v>
      </c>
      <c r="B40" s="141"/>
      <c r="C40" s="141"/>
      <c r="D40" s="141"/>
      <c r="E40" s="141"/>
      <c r="F40" s="141"/>
      <c r="G40" s="141"/>
      <c r="H40" s="141"/>
      <c r="I40" s="141"/>
    </row>
    <row r="41" spans="1:9" x14ac:dyDescent="0.25">
      <c r="A41" s="140" t="s">
        <v>395</v>
      </c>
      <c r="B41" s="141"/>
      <c r="C41" s="141"/>
      <c r="D41" s="141"/>
      <c r="E41" s="141"/>
      <c r="F41" s="141"/>
      <c r="G41" s="141"/>
      <c r="H41" s="141"/>
      <c r="I41" s="141"/>
    </row>
    <row r="42" spans="1:9" x14ac:dyDescent="0.25">
      <c r="A42" s="140" t="s">
        <v>396</v>
      </c>
      <c r="B42" s="141"/>
      <c r="C42" s="141"/>
      <c r="D42" s="141"/>
      <c r="E42" s="141"/>
      <c r="F42" s="141"/>
      <c r="G42" s="141"/>
      <c r="H42" s="141"/>
      <c r="I42" s="141"/>
    </row>
    <row r="43" spans="1:9" ht="12.75" customHeight="1" x14ac:dyDescent="0.25">
      <c r="A43" s="140" t="s">
        <v>397</v>
      </c>
      <c r="B43" s="141"/>
      <c r="C43" s="141"/>
      <c r="D43" s="141"/>
      <c r="E43" s="141"/>
      <c r="F43" s="141"/>
      <c r="G43" s="141"/>
      <c r="H43" s="141"/>
      <c r="I43" s="141"/>
    </row>
    <row r="44" spans="1:9" x14ac:dyDescent="0.25">
      <c r="A44" s="140" t="s">
        <v>398</v>
      </c>
      <c r="B44" s="141"/>
      <c r="C44" s="141"/>
      <c r="D44" s="141"/>
      <c r="E44" s="141"/>
      <c r="F44" s="141"/>
      <c r="G44" s="141"/>
      <c r="H44" s="141"/>
      <c r="I44" s="141"/>
    </row>
    <row r="45" spans="1:9" x14ac:dyDescent="0.25">
      <c r="A45" s="140" t="s">
        <v>399</v>
      </c>
      <c r="B45" s="141"/>
      <c r="C45" s="141"/>
      <c r="D45" s="141"/>
      <c r="E45" s="141"/>
      <c r="F45" s="141"/>
      <c r="G45" s="141"/>
      <c r="H45" s="141"/>
      <c r="I45" s="141"/>
    </row>
    <row r="46" spans="1:9" x14ac:dyDescent="0.25">
      <c r="A46" s="140" t="s">
        <v>400</v>
      </c>
      <c r="B46" s="141"/>
      <c r="C46" s="141"/>
      <c r="D46" s="141"/>
      <c r="E46" s="141"/>
      <c r="F46" s="141"/>
      <c r="G46" s="141"/>
      <c r="H46" s="141"/>
      <c r="I46" s="141"/>
    </row>
    <row r="47" spans="1:9" x14ac:dyDescent="0.25">
      <c r="A47" s="140" t="s">
        <v>401</v>
      </c>
      <c r="B47" s="141"/>
      <c r="C47" s="141"/>
      <c r="D47" s="141"/>
      <c r="E47" s="141"/>
      <c r="F47" s="141"/>
      <c r="G47" s="141"/>
      <c r="H47" s="141"/>
      <c r="I47" s="141"/>
    </row>
    <row r="48" spans="1:9" x14ac:dyDescent="0.25">
      <c r="A48" s="140" t="s">
        <v>402</v>
      </c>
      <c r="B48" s="141"/>
      <c r="C48" s="141"/>
      <c r="D48" s="141"/>
      <c r="E48" s="141"/>
      <c r="F48" s="141"/>
      <c r="G48" s="141"/>
      <c r="H48" s="141"/>
      <c r="I48" s="141"/>
    </row>
    <row r="49" spans="1:9" x14ac:dyDescent="0.25">
      <c r="A49" s="142" t="s">
        <v>403</v>
      </c>
      <c r="B49" s="141"/>
      <c r="C49" s="141"/>
      <c r="D49" s="141"/>
      <c r="E49" s="141"/>
      <c r="F49" s="141"/>
      <c r="G49" s="141"/>
      <c r="H49" s="141"/>
      <c r="I49" s="141"/>
    </row>
    <row r="50" spans="1:9" x14ac:dyDescent="0.25">
      <c r="A50" s="140" t="s">
        <v>404</v>
      </c>
      <c r="B50" s="141"/>
      <c r="C50" s="141"/>
      <c r="D50" s="141"/>
      <c r="E50" s="141"/>
      <c r="F50" s="141"/>
      <c r="G50" s="141"/>
      <c r="H50" s="141"/>
      <c r="I50" s="141"/>
    </row>
    <row r="51" spans="1:9" x14ac:dyDescent="0.25">
      <c r="A51" s="140" t="s">
        <v>405</v>
      </c>
      <c r="B51" s="141"/>
      <c r="C51" s="141"/>
      <c r="D51" s="141"/>
      <c r="E51" s="141"/>
      <c r="F51" s="141"/>
      <c r="G51" s="141"/>
      <c r="H51" s="141"/>
      <c r="I51" s="141"/>
    </row>
    <row r="52" spans="1:9" x14ac:dyDescent="0.25">
      <c r="A52" s="14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A23" sqref="A23"/>
    </sheetView>
  </sheetViews>
  <sheetFormatPr defaultRowHeight="14.25" x14ac:dyDescent="0.2"/>
  <cols>
    <col min="1" max="1" width="35.42578125" style="6" bestFit="1" customWidth="1"/>
    <col min="2" max="2" width="18.5703125" style="6" customWidth="1"/>
    <col min="3" max="3" width="27" style="6" customWidth="1"/>
    <col min="4" max="4" width="22.7109375" style="6" customWidth="1"/>
    <col min="5" max="16384" width="9.140625" style="6"/>
  </cols>
  <sheetData>
    <row r="1" spans="1:4" x14ac:dyDescent="0.2">
      <c r="A1" s="6" t="s">
        <v>53</v>
      </c>
      <c r="B1" s="6" t="s">
        <v>68</v>
      </c>
    </row>
    <row r="2" spans="1:4" x14ac:dyDescent="0.2">
      <c r="A2" s="6" t="s">
        <v>54</v>
      </c>
      <c r="B2" s="6" t="s">
        <v>56</v>
      </c>
    </row>
    <row r="3" spans="1:4" x14ac:dyDescent="0.2">
      <c r="A3" s="6" t="s">
        <v>55</v>
      </c>
      <c r="B3" s="6" t="s">
        <v>57</v>
      </c>
    </row>
    <row r="4" spans="1:4" x14ac:dyDescent="0.2">
      <c r="A4" s="6" t="s">
        <v>58</v>
      </c>
      <c r="B4" s="6" t="s">
        <v>59</v>
      </c>
    </row>
    <row r="5" spans="1:4" x14ac:dyDescent="0.2">
      <c r="A5" s="7" t="s">
        <v>60</v>
      </c>
    </row>
    <row r="6" spans="1:4" x14ac:dyDescent="0.2">
      <c r="B6" s="8" t="s">
        <v>62</v>
      </c>
      <c r="C6" s="8" t="s">
        <v>63</v>
      </c>
      <c r="D6" s="8" t="s">
        <v>64</v>
      </c>
    </row>
    <row r="7" spans="1:4" x14ac:dyDescent="0.2">
      <c r="A7" s="6" t="s">
        <v>61</v>
      </c>
      <c r="B7" s="8">
        <v>500</v>
      </c>
      <c r="C7" s="8">
        <v>600</v>
      </c>
      <c r="D7" s="8">
        <v>700</v>
      </c>
    </row>
    <row r="8" spans="1:4" x14ac:dyDescent="0.2">
      <c r="B8" s="8"/>
      <c r="C8" s="8"/>
      <c r="D8" s="8"/>
    </row>
    <row r="9" spans="1:4" x14ac:dyDescent="0.2">
      <c r="B9" s="8" t="s">
        <v>69</v>
      </c>
      <c r="C9" s="8" t="s">
        <v>70</v>
      </c>
      <c r="D9" s="8" t="s">
        <v>71</v>
      </c>
    </row>
    <row r="10" spans="1:4" x14ac:dyDescent="0.2">
      <c r="A10" s="6" t="s">
        <v>72</v>
      </c>
      <c r="B10" s="9">
        <v>0.2</v>
      </c>
      <c r="C10" s="9">
        <v>0.3</v>
      </c>
      <c r="D10" s="9">
        <v>0.5</v>
      </c>
    </row>
    <row r="11" spans="1:4" x14ac:dyDescent="0.2">
      <c r="B11" s="8"/>
      <c r="C11" s="8"/>
      <c r="D11" s="8"/>
    </row>
    <row r="12" spans="1:4" x14ac:dyDescent="0.2">
      <c r="A12" s="6" t="s">
        <v>101</v>
      </c>
      <c r="B12" s="8">
        <v>600</v>
      </c>
      <c r="C12" s="8">
        <v>700</v>
      </c>
      <c r="D12" s="8">
        <v>800</v>
      </c>
    </row>
    <row r="13" spans="1:4" x14ac:dyDescent="0.2">
      <c r="B13" s="8"/>
      <c r="C13" s="8"/>
      <c r="D13" s="8"/>
    </row>
    <row r="14" spans="1:4" x14ac:dyDescent="0.2">
      <c r="A14" s="6" t="s">
        <v>65</v>
      </c>
      <c r="B14" s="10">
        <v>200</v>
      </c>
      <c r="C14" s="10">
        <v>300</v>
      </c>
      <c r="D14" s="10">
        <v>400</v>
      </c>
    </row>
    <row r="15" spans="1:4" x14ac:dyDescent="0.2">
      <c r="A15" s="6" t="s">
        <v>66</v>
      </c>
      <c r="B15" s="10">
        <v>400</v>
      </c>
      <c r="C15" s="10">
        <v>600</v>
      </c>
      <c r="D15" s="10">
        <v>800</v>
      </c>
    </row>
    <row r="16" spans="1:4" x14ac:dyDescent="0.2">
      <c r="B16" s="8"/>
      <c r="C16" s="8"/>
      <c r="D16" s="8"/>
    </row>
    <row r="17" spans="1:4" x14ac:dyDescent="0.2">
      <c r="A17" s="6" t="s">
        <v>67</v>
      </c>
      <c r="B17" s="8">
        <v>50</v>
      </c>
      <c r="C17" s="8">
        <v>50</v>
      </c>
      <c r="D17" s="8">
        <v>50</v>
      </c>
    </row>
    <row r="18" spans="1:4" x14ac:dyDescent="0.2">
      <c r="B18" s="8"/>
      <c r="C18" s="8"/>
      <c r="D18" s="8"/>
    </row>
    <row r="19" spans="1:4" ht="15" x14ac:dyDescent="0.25">
      <c r="A19" s="17" t="s">
        <v>151</v>
      </c>
    </row>
    <row r="20" spans="1:4" ht="15" x14ac:dyDescent="0.25">
      <c r="A20" s="17" t="s">
        <v>152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workbookViewId="0">
      <selection activeCell="J2" sqref="J2"/>
    </sheetView>
  </sheetViews>
  <sheetFormatPr defaultRowHeight="15" x14ac:dyDescent="0.25"/>
  <cols>
    <col min="11" max="11" width="11.7109375" bestFit="1" customWidth="1"/>
    <col min="12" max="12" width="10.42578125" customWidth="1"/>
    <col min="13" max="13" width="12.42578125" bestFit="1" customWidth="1"/>
    <col min="14" max="14" width="12.5703125" bestFit="1" customWidth="1"/>
  </cols>
  <sheetData>
    <row r="1" spans="1:14" x14ac:dyDescent="0.25">
      <c r="A1" t="s">
        <v>73</v>
      </c>
      <c r="J1" s="12" t="s">
        <v>78</v>
      </c>
      <c r="K1" s="12" t="s">
        <v>82</v>
      </c>
      <c r="L1" s="12" t="s">
        <v>79</v>
      </c>
      <c r="M1" s="12" t="s">
        <v>80</v>
      </c>
      <c r="N1" s="12" t="s">
        <v>81</v>
      </c>
    </row>
    <row r="2" spans="1:14" x14ac:dyDescent="0.25">
      <c r="A2" t="s">
        <v>74</v>
      </c>
    </row>
    <row r="3" spans="1:14" x14ac:dyDescent="0.25">
      <c r="A3" t="s">
        <v>75</v>
      </c>
    </row>
    <row r="4" spans="1:14" x14ac:dyDescent="0.25">
      <c r="A4">
        <v>2011</v>
      </c>
      <c r="B4" s="11">
        <v>2.5000000000000001E-2</v>
      </c>
    </row>
    <row r="5" spans="1:14" x14ac:dyDescent="0.25">
      <c r="A5">
        <v>2012</v>
      </c>
      <c r="B5" s="11">
        <v>0.03</v>
      </c>
    </row>
    <row r="6" spans="1:14" x14ac:dyDescent="0.25">
      <c r="A6">
        <v>2013</v>
      </c>
      <c r="B6" s="11">
        <v>3.5000000000000003E-2</v>
      </c>
    </row>
    <row r="7" spans="1:14" x14ac:dyDescent="0.25">
      <c r="A7">
        <v>2014</v>
      </c>
      <c r="B7" s="11">
        <v>0.04</v>
      </c>
    </row>
    <row r="8" spans="1:14" x14ac:dyDescent="0.25">
      <c r="A8">
        <v>2015</v>
      </c>
      <c r="B8" s="11">
        <v>4.4999999999999998E-2</v>
      </c>
    </row>
    <row r="9" spans="1:14" x14ac:dyDescent="0.25">
      <c r="A9">
        <v>2016</v>
      </c>
      <c r="B9" s="11">
        <v>0.05</v>
      </c>
    </row>
    <row r="10" spans="1:14" x14ac:dyDescent="0.25">
      <c r="A10">
        <v>2017</v>
      </c>
      <c r="B10" s="11">
        <v>5.5E-2</v>
      </c>
    </row>
    <row r="11" spans="1:14" x14ac:dyDescent="0.25">
      <c r="A11" t="s">
        <v>76</v>
      </c>
    </row>
    <row r="12" spans="1:14" x14ac:dyDescent="0.25">
      <c r="A12" t="s">
        <v>77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22" sqref="A22"/>
    </sheetView>
  </sheetViews>
  <sheetFormatPr defaultRowHeight="14.25" x14ac:dyDescent="0.2"/>
  <cols>
    <col min="1" max="1" width="36.28515625" style="6" customWidth="1"/>
    <col min="2" max="2" width="18.5703125" style="6" customWidth="1"/>
    <col min="3" max="3" width="23.7109375" style="6" customWidth="1"/>
    <col min="4" max="4" width="22.7109375" style="6" customWidth="1"/>
    <col min="5" max="5" width="12.28515625" style="6" customWidth="1"/>
    <col min="6" max="16384" width="9.140625" style="6"/>
  </cols>
  <sheetData>
    <row r="1" spans="1:6" x14ac:dyDescent="0.2">
      <c r="A1" s="6" t="s">
        <v>53</v>
      </c>
      <c r="B1" s="6" t="s">
        <v>83</v>
      </c>
    </row>
    <row r="2" spans="1:6" x14ac:dyDescent="0.2">
      <c r="A2" s="6" t="s">
        <v>54</v>
      </c>
      <c r="B2" s="6" t="s">
        <v>84</v>
      </c>
    </row>
    <row r="3" spans="1:6" x14ac:dyDescent="0.2">
      <c r="A3" s="6" t="s">
        <v>55</v>
      </c>
      <c r="B3" s="6" t="s">
        <v>85</v>
      </c>
    </row>
    <row r="4" spans="1:6" x14ac:dyDescent="0.2">
      <c r="A4" s="6" t="s">
        <v>86</v>
      </c>
      <c r="B4" s="6" t="s">
        <v>87</v>
      </c>
      <c r="C4" s="6" t="s">
        <v>90</v>
      </c>
      <c r="D4" s="6" t="s">
        <v>88</v>
      </c>
      <c r="E4" s="6" t="s">
        <v>89</v>
      </c>
    </row>
    <row r="5" spans="1:6" x14ac:dyDescent="0.2">
      <c r="A5" s="7" t="s">
        <v>95</v>
      </c>
      <c r="B5" s="7"/>
      <c r="C5" s="7"/>
      <c r="D5" s="7"/>
    </row>
    <row r="6" spans="1:6" x14ac:dyDescent="0.2">
      <c r="B6" s="8"/>
      <c r="C6" s="8"/>
      <c r="D6" s="8"/>
    </row>
    <row r="7" spans="1:6" ht="15" x14ac:dyDescent="0.25">
      <c r="A7" s="15" t="s">
        <v>96</v>
      </c>
      <c r="B7" s="8" t="s">
        <v>87</v>
      </c>
      <c r="C7" s="8" t="s">
        <v>90</v>
      </c>
      <c r="D7" s="8" t="s">
        <v>88</v>
      </c>
      <c r="E7" s="8" t="s">
        <v>89</v>
      </c>
    </row>
    <row r="8" spans="1:6" x14ac:dyDescent="0.2">
      <c r="A8" s="13" t="s">
        <v>91</v>
      </c>
      <c r="B8" s="14">
        <v>500</v>
      </c>
      <c r="C8" s="14">
        <v>250</v>
      </c>
      <c r="D8" s="14">
        <v>100</v>
      </c>
      <c r="E8" s="14">
        <v>150</v>
      </c>
      <c r="F8" s="6">
        <f>SUM(B8:E8)</f>
        <v>1000</v>
      </c>
    </row>
    <row r="9" spans="1:6" x14ac:dyDescent="0.2">
      <c r="A9" s="13" t="s">
        <v>92</v>
      </c>
      <c r="B9" s="14">
        <v>400</v>
      </c>
      <c r="C9" s="14">
        <v>300</v>
      </c>
      <c r="D9" s="14">
        <v>200</v>
      </c>
      <c r="E9" s="14">
        <v>100</v>
      </c>
      <c r="F9" s="6">
        <f t="shared" ref="F9:F11" si="0">SUM(B9:E9)</f>
        <v>1000</v>
      </c>
    </row>
    <row r="10" spans="1:6" x14ac:dyDescent="0.2">
      <c r="A10" s="13" t="s">
        <v>93</v>
      </c>
      <c r="B10" s="14">
        <v>300</v>
      </c>
      <c r="C10" s="14">
        <v>250</v>
      </c>
      <c r="D10" s="14">
        <v>200</v>
      </c>
      <c r="E10" s="14">
        <v>250</v>
      </c>
      <c r="F10" s="6">
        <f t="shared" si="0"/>
        <v>1000</v>
      </c>
    </row>
    <row r="11" spans="1:6" x14ac:dyDescent="0.2">
      <c r="A11" s="13" t="s">
        <v>94</v>
      </c>
      <c r="B11" s="14">
        <v>280</v>
      </c>
      <c r="C11" s="14">
        <v>0</v>
      </c>
      <c r="D11" s="14">
        <v>220</v>
      </c>
      <c r="E11" s="14">
        <v>500</v>
      </c>
      <c r="F11" s="6">
        <f t="shared" si="0"/>
        <v>1000</v>
      </c>
    </row>
    <row r="12" spans="1:6" x14ac:dyDescent="0.2">
      <c r="B12" s="8"/>
      <c r="C12" s="8"/>
      <c r="D12" s="8"/>
      <c r="E12" s="8"/>
    </row>
    <row r="13" spans="1:6" x14ac:dyDescent="0.2">
      <c r="A13" s="6" t="s">
        <v>97</v>
      </c>
      <c r="B13" s="8" t="s">
        <v>87</v>
      </c>
      <c r="C13" s="8" t="s">
        <v>90</v>
      </c>
      <c r="D13" s="8" t="s">
        <v>88</v>
      </c>
      <c r="E13" s="8" t="s">
        <v>89</v>
      </c>
    </row>
    <row r="14" spans="1:6" x14ac:dyDescent="0.2">
      <c r="B14" s="16">
        <v>5</v>
      </c>
      <c r="C14" s="16">
        <v>8</v>
      </c>
      <c r="D14" s="16">
        <v>11</v>
      </c>
      <c r="E14" s="16">
        <v>14</v>
      </c>
    </row>
    <row r="16" spans="1:6" ht="15" x14ac:dyDescent="0.25">
      <c r="A16" s="17" t="s">
        <v>98</v>
      </c>
    </row>
    <row r="17" spans="1:1" ht="15" x14ac:dyDescent="0.25">
      <c r="A17" s="18" t="s">
        <v>99</v>
      </c>
    </row>
    <row r="18" spans="1:1" ht="15" x14ac:dyDescent="0.25">
      <c r="A18" s="18" t="s">
        <v>100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topLeftCell="A13" workbookViewId="0">
      <selection activeCell="C33" sqref="C33"/>
    </sheetView>
  </sheetViews>
  <sheetFormatPr defaultRowHeight="15" x14ac:dyDescent="0.25"/>
  <cols>
    <col min="2" max="2" width="25.140625" customWidth="1"/>
    <col min="3" max="3" width="24.140625" customWidth="1"/>
    <col min="4" max="4" width="18.28515625" customWidth="1"/>
  </cols>
  <sheetData>
    <row r="1" spans="1:4" x14ac:dyDescent="0.25">
      <c r="A1" t="s">
        <v>102</v>
      </c>
    </row>
    <row r="2" spans="1:4" ht="15.75" thickBot="1" x14ac:dyDescent="0.3"/>
    <row r="3" spans="1:4" ht="15.75" thickBot="1" x14ac:dyDescent="0.3">
      <c r="A3" s="1" t="s">
        <v>0</v>
      </c>
      <c r="B3" s="1" t="s">
        <v>1</v>
      </c>
      <c r="C3" s="1" t="s">
        <v>2</v>
      </c>
      <c r="D3" s="1" t="s">
        <v>3</v>
      </c>
    </row>
    <row r="4" spans="1:4" ht="15.75" thickBot="1" x14ac:dyDescent="0.3">
      <c r="A4" s="2">
        <v>1</v>
      </c>
      <c r="B4" t="s">
        <v>4</v>
      </c>
      <c r="C4" t="s">
        <v>5</v>
      </c>
      <c r="D4" s="2" t="s">
        <v>6</v>
      </c>
    </row>
    <row r="5" spans="1:4" ht="15.75" thickBot="1" x14ac:dyDescent="0.3">
      <c r="A5" s="2">
        <v>2</v>
      </c>
      <c r="B5" t="s">
        <v>7</v>
      </c>
      <c r="C5" t="s">
        <v>8</v>
      </c>
      <c r="D5" s="2" t="s">
        <v>9</v>
      </c>
    </row>
    <row r="6" spans="1:4" ht="15.75" thickBot="1" x14ac:dyDescent="0.3">
      <c r="A6" s="2">
        <v>3</v>
      </c>
      <c r="B6" t="s">
        <v>10</v>
      </c>
      <c r="C6" t="s">
        <v>11</v>
      </c>
      <c r="D6" s="2" t="s">
        <v>12</v>
      </c>
    </row>
    <row r="7" spans="1:4" ht="15.75" thickBot="1" x14ac:dyDescent="0.3">
      <c r="A7" s="5">
        <v>4</v>
      </c>
      <c r="B7" t="s">
        <v>13</v>
      </c>
      <c r="C7" t="s">
        <v>14</v>
      </c>
      <c r="D7" s="4" t="s">
        <v>15</v>
      </c>
    </row>
    <row r="8" spans="1:4" ht="15.75" thickBot="1" x14ac:dyDescent="0.3">
      <c r="A8" s="2">
        <v>5</v>
      </c>
      <c r="B8" t="s">
        <v>16</v>
      </c>
      <c r="C8" t="s">
        <v>14</v>
      </c>
      <c r="D8" s="2" t="s">
        <v>17</v>
      </c>
    </row>
    <row r="9" spans="1:4" ht="15.75" thickBot="1" x14ac:dyDescent="0.3">
      <c r="A9" s="2">
        <v>6</v>
      </c>
      <c r="B9" t="s">
        <v>18</v>
      </c>
      <c r="C9" t="s">
        <v>5</v>
      </c>
      <c r="D9" s="2" t="s">
        <v>19</v>
      </c>
    </row>
    <row r="10" spans="1:4" ht="15.75" thickBot="1" x14ac:dyDescent="0.3">
      <c r="A10" s="2">
        <v>7</v>
      </c>
      <c r="B10" t="s">
        <v>20</v>
      </c>
      <c r="C10" t="s">
        <v>5</v>
      </c>
      <c r="D10" s="2" t="s">
        <v>21</v>
      </c>
    </row>
    <row r="11" spans="1:4" ht="15.75" thickBot="1" x14ac:dyDescent="0.3">
      <c r="A11" s="2">
        <v>8</v>
      </c>
      <c r="B11" t="s">
        <v>22</v>
      </c>
      <c r="C11" s="3" t="s">
        <v>23</v>
      </c>
      <c r="D11" s="2" t="s">
        <v>24</v>
      </c>
    </row>
    <row r="12" spans="1:4" ht="15.75" thickBot="1" x14ac:dyDescent="0.3">
      <c r="A12" s="2">
        <v>9</v>
      </c>
      <c r="B12" t="s">
        <v>25</v>
      </c>
      <c r="C12" t="s">
        <v>26</v>
      </c>
      <c r="D12" s="2" t="s">
        <v>27</v>
      </c>
    </row>
    <row r="13" spans="1:4" ht="15.75" thickBot="1" x14ac:dyDescent="0.3">
      <c r="A13" s="2">
        <v>10</v>
      </c>
      <c r="B13" t="s">
        <v>28</v>
      </c>
      <c r="C13" t="s">
        <v>26</v>
      </c>
      <c r="D13" s="2" t="s">
        <v>29</v>
      </c>
    </row>
    <row r="14" spans="1:4" ht="15.75" thickBot="1" x14ac:dyDescent="0.3">
      <c r="A14" s="2">
        <v>11</v>
      </c>
      <c r="B14" t="s">
        <v>30</v>
      </c>
      <c r="C14" t="s">
        <v>5</v>
      </c>
      <c r="D14" s="2" t="s">
        <v>31</v>
      </c>
    </row>
    <row r="15" spans="1:4" ht="15.75" thickBot="1" x14ac:dyDescent="0.3">
      <c r="A15" s="2">
        <v>12</v>
      </c>
      <c r="B15" t="s">
        <v>32</v>
      </c>
      <c r="C15" t="s">
        <v>33</v>
      </c>
      <c r="D15" s="2" t="s">
        <v>34</v>
      </c>
    </row>
    <row r="16" spans="1:4" ht="15.75" thickBot="1" x14ac:dyDescent="0.3">
      <c r="A16" s="2">
        <v>13</v>
      </c>
      <c r="B16" t="s">
        <v>35</v>
      </c>
      <c r="C16" t="s">
        <v>8</v>
      </c>
      <c r="D16" s="2" t="s">
        <v>36</v>
      </c>
    </row>
    <row r="17" spans="1:4" ht="15.75" thickBot="1" x14ac:dyDescent="0.3">
      <c r="A17" s="2">
        <v>14</v>
      </c>
      <c r="B17" t="s">
        <v>37</v>
      </c>
      <c r="C17" t="s">
        <v>8</v>
      </c>
      <c r="D17" s="2" t="s">
        <v>38</v>
      </c>
    </row>
    <row r="18" spans="1:4" ht="15.75" thickBot="1" x14ac:dyDescent="0.3">
      <c r="A18" s="2">
        <v>15</v>
      </c>
      <c r="B18" t="s">
        <v>39</v>
      </c>
      <c r="C18" t="s">
        <v>33</v>
      </c>
      <c r="D18" s="2" t="s">
        <v>40</v>
      </c>
    </row>
    <row r="19" spans="1:4" ht="15.75" thickBot="1" x14ac:dyDescent="0.3">
      <c r="A19" s="2">
        <v>16</v>
      </c>
      <c r="B19" t="s">
        <v>41</v>
      </c>
      <c r="C19" t="s">
        <v>5</v>
      </c>
      <c r="D19" s="2" t="s">
        <v>42</v>
      </c>
    </row>
    <row r="20" spans="1:4" ht="15.75" thickBot="1" x14ac:dyDescent="0.3">
      <c r="A20" s="2">
        <v>17</v>
      </c>
      <c r="B20" t="s">
        <v>43</v>
      </c>
      <c r="C20" t="s">
        <v>33</v>
      </c>
      <c r="D20" s="2" t="s">
        <v>44</v>
      </c>
    </row>
    <row r="21" spans="1:4" ht="15.75" thickBot="1" x14ac:dyDescent="0.3">
      <c r="A21" s="2">
        <v>18</v>
      </c>
      <c r="B21" t="s">
        <v>45</v>
      </c>
      <c r="C21" t="s">
        <v>33</v>
      </c>
      <c r="D21" s="2" t="s">
        <v>46</v>
      </c>
    </row>
    <row r="22" spans="1:4" ht="15.75" thickBot="1" x14ac:dyDescent="0.3">
      <c r="A22" s="2">
        <v>19</v>
      </c>
      <c r="B22" t="s">
        <v>47</v>
      </c>
      <c r="C22" t="s">
        <v>33</v>
      </c>
      <c r="D22" s="2" t="s">
        <v>48</v>
      </c>
    </row>
    <row r="23" spans="1:4" ht="15.75" thickBot="1" x14ac:dyDescent="0.3">
      <c r="A23" s="2">
        <v>20</v>
      </c>
      <c r="B23" t="s">
        <v>49</v>
      </c>
      <c r="C23" t="s">
        <v>33</v>
      </c>
      <c r="D23" s="2" t="s">
        <v>50</v>
      </c>
    </row>
    <row r="25" spans="1:4" x14ac:dyDescent="0.25">
      <c r="A25" s="19" t="s">
        <v>103</v>
      </c>
    </row>
    <row r="26" spans="1:4" x14ac:dyDescent="0.25">
      <c r="B26" t="s">
        <v>14</v>
      </c>
      <c r="C26" s="20"/>
    </row>
    <row r="27" spans="1:4" x14ac:dyDescent="0.25">
      <c r="B27" t="s">
        <v>33</v>
      </c>
      <c r="C27" s="20"/>
    </row>
    <row r="28" spans="1:4" x14ac:dyDescent="0.25">
      <c r="B28" t="s">
        <v>8</v>
      </c>
      <c r="C28" s="20"/>
    </row>
    <row r="29" spans="1:4" x14ac:dyDescent="0.25">
      <c r="B29" t="s">
        <v>5</v>
      </c>
      <c r="C29" s="20"/>
    </row>
    <row r="30" spans="1:4" x14ac:dyDescent="0.25">
      <c r="B30" t="s">
        <v>26</v>
      </c>
      <c r="C30" s="20"/>
    </row>
    <row r="31" spans="1:4" x14ac:dyDescent="0.25">
      <c r="B31" t="s">
        <v>11</v>
      </c>
      <c r="C31" s="20"/>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opLeftCell="A10" workbookViewId="0">
      <selection activeCell="D26" sqref="D26"/>
    </sheetView>
  </sheetViews>
  <sheetFormatPr defaultRowHeight="15" x14ac:dyDescent="0.25"/>
  <cols>
    <col min="2" max="2" width="10.7109375" bestFit="1" customWidth="1"/>
  </cols>
  <sheetData>
    <row r="1" spans="1:7" x14ac:dyDescent="0.25">
      <c r="A1" t="s">
        <v>104</v>
      </c>
    </row>
    <row r="2" spans="1:7" x14ac:dyDescent="0.25">
      <c r="A2" t="s">
        <v>105</v>
      </c>
    </row>
    <row r="3" spans="1:7" x14ac:dyDescent="0.25">
      <c r="A3" t="s">
        <v>106</v>
      </c>
      <c r="B3" s="21">
        <v>450000</v>
      </c>
    </row>
    <row r="4" spans="1:7" x14ac:dyDescent="0.25">
      <c r="A4" t="s">
        <v>107</v>
      </c>
      <c r="B4" s="21">
        <v>500000</v>
      </c>
    </row>
    <row r="5" spans="1:7" x14ac:dyDescent="0.25">
      <c r="A5" t="s">
        <v>108</v>
      </c>
      <c r="B5" s="21">
        <v>700000</v>
      </c>
    </row>
    <row r="6" spans="1:7" x14ac:dyDescent="0.25">
      <c r="A6" t="s">
        <v>109</v>
      </c>
      <c r="B6" s="21">
        <v>850000</v>
      </c>
    </row>
    <row r="7" spans="1:7" x14ac:dyDescent="0.25">
      <c r="A7" t="s">
        <v>110</v>
      </c>
      <c r="G7" s="21">
        <v>400000</v>
      </c>
    </row>
    <row r="8" spans="1:7" ht="15.75" thickBot="1" x14ac:dyDescent="0.3">
      <c r="A8" t="s">
        <v>111</v>
      </c>
    </row>
    <row r="9" spans="1:7" ht="16.5" thickTop="1" thickBot="1" x14ac:dyDescent="0.3">
      <c r="A9" s="22" t="s">
        <v>106</v>
      </c>
      <c r="B9" s="23"/>
    </row>
    <row r="10" spans="1:7" ht="16.5" thickTop="1" thickBot="1" x14ac:dyDescent="0.3">
      <c r="A10" s="22" t="s">
        <v>107</v>
      </c>
      <c r="B10" s="23"/>
    </row>
    <row r="11" spans="1:7" ht="16.5" thickTop="1" thickBot="1" x14ac:dyDescent="0.3">
      <c r="A11" s="22" t="s">
        <v>108</v>
      </c>
      <c r="B11" s="23"/>
    </row>
    <row r="12" spans="1:7" ht="16.5" thickTop="1" thickBot="1" x14ac:dyDescent="0.3">
      <c r="A12" s="22" t="s">
        <v>109</v>
      </c>
      <c r="B12" s="23"/>
    </row>
    <row r="13" spans="1:7" ht="15.75" thickTop="1" x14ac:dyDescent="0.25"/>
    <row r="15" spans="1:7" x14ac:dyDescent="0.25">
      <c r="A15" t="s">
        <v>112</v>
      </c>
    </row>
    <row r="16" spans="1:7" x14ac:dyDescent="0.25">
      <c r="A16" t="s">
        <v>105</v>
      </c>
    </row>
    <row r="17" spans="1:7" x14ac:dyDescent="0.25">
      <c r="A17" t="s">
        <v>106</v>
      </c>
      <c r="B17" s="21">
        <v>1500000</v>
      </c>
    </row>
    <row r="18" spans="1:7" x14ac:dyDescent="0.25">
      <c r="A18" t="s">
        <v>107</v>
      </c>
      <c r="B18" s="21">
        <v>1200000</v>
      </c>
    </row>
    <row r="19" spans="1:7" x14ac:dyDescent="0.25">
      <c r="A19" t="s">
        <v>108</v>
      </c>
      <c r="B19" s="21">
        <v>8000000</v>
      </c>
    </row>
    <row r="20" spans="1:7" x14ac:dyDescent="0.25">
      <c r="A20" t="s">
        <v>110</v>
      </c>
      <c r="G20" s="21">
        <v>900000</v>
      </c>
    </row>
    <row r="21" spans="1:7" x14ac:dyDescent="0.25">
      <c r="A21" t="s">
        <v>113</v>
      </c>
      <c r="G21" s="21"/>
    </row>
    <row r="22" spans="1:7" x14ac:dyDescent="0.25">
      <c r="A22" t="s">
        <v>111</v>
      </c>
    </row>
    <row r="23" spans="1:7" ht="15.75" thickBot="1" x14ac:dyDescent="0.3"/>
    <row r="24" spans="1:7" ht="16.5" thickTop="1" thickBot="1" x14ac:dyDescent="0.3">
      <c r="A24" s="22" t="s">
        <v>106</v>
      </c>
      <c r="B24" s="23"/>
    </row>
    <row r="25" spans="1:7" ht="16.5" thickTop="1" thickBot="1" x14ac:dyDescent="0.3">
      <c r="A25" s="22" t="s">
        <v>107</v>
      </c>
      <c r="B25" s="23"/>
    </row>
    <row r="26" spans="1:7" ht="16.5" thickTop="1" thickBot="1" x14ac:dyDescent="0.3">
      <c r="A26" s="22" t="s">
        <v>108</v>
      </c>
      <c r="B26" s="23"/>
    </row>
    <row r="27" spans="1:7" ht="15.75" thickTop="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E22" sqref="E22"/>
    </sheetView>
  </sheetViews>
  <sheetFormatPr defaultRowHeight="15" x14ac:dyDescent="0.25"/>
  <cols>
    <col min="1" max="1" width="11.42578125" customWidth="1"/>
  </cols>
  <sheetData>
    <row r="1" spans="1:9" x14ac:dyDescent="0.25">
      <c r="A1" s="24" t="s">
        <v>114</v>
      </c>
    </row>
    <row r="3" spans="1:9" x14ac:dyDescent="0.25">
      <c r="A3" s="24" t="s">
        <v>115</v>
      </c>
    </row>
    <row r="4" spans="1:9" x14ac:dyDescent="0.25">
      <c r="A4" s="144" t="s">
        <v>116</v>
      </c>
      <c r="B4" s="144"/>
      <c r="C4" s="144"/>
      <c r="D4" s="144"/>
      <c r="E4" s="144"/>
      <c r="F4" s="144"/>
      <c r="G4" s="144"/>
      <c r="H4" s="144"/>
      <c r="I4" s="144"/>
    </row>
    <row r="5" spans="1:9" x14ac:dyDescent="0.25">
      <c r="A5" s="145" t="s">
        <v>117</v>
      </c>
      <c r="B5" s="144"/>
      <c r="C5" s="144"/>
      <c r="D5" s="144"/>
      <c r="E5" s="144"/>
      <c r="F5" s="144"/>
      <c r="G5" s="144"/>
      <c r="H5" s="144"/>
      <c r="I5" s="144"/>
    </row>
    <row r="6" spans="1:9" x14ac:dyDescent="0.25">
      <c r="A6" s="146" t="s">
        <v>118</v>
      </c>
      <c r="B6" s="147"/>
      <c r="C6" s="147"/>
      <c r="D6" s="147"/>
      <c r="E6" s="147"/>
      <c r="F6" s="147"/>
      <c r="G6" s="147"/>
      <c r="H6" s="147"/>
      <c r="I6" s="147"/>
    </row>
    <row r="7" spans="1:9" x14ac:dyDescent="0.25">
      <c r="A7" s="147" t="s">
        <v>119</v>
      </c>
      <c r="B7" s="147"/>
      <c r="C7" s="147"/>
      <c r="D7" s="147"/>
      <c r="E7" s="147"/>
      <c r="F7" s="147"/>
      <c r="G7" s="147"/>
      <c r="H7" s="147"/>
      <c r="I7" s="147"/>
    </row>
    <row r="8" spans="1:9" x14ac:dyDescent="0.25">
      <c r="A8" s="148" t="s">
        <v>120</v>
      </c>
      <c r="B8" s="149"/>
      <c r="C8" s="149"/>
      <c r="D8" s="149"/>
      <c r="E8" s="149"/>
      <c r="F8" s="149"/>
      <c r="G8" s="149"/>
      <c r="H8" s="149"/>
      <c r="I8" s="149"/>
    </row>
    <row r="11" spans="1:9" x14ac:dyDescent="0.25">
      <c r="A11" t="s">
        <v>121</v>
      </c>
      <c r="C11" s="25" t="s">
        <v>52</v>
      </c>
      <c r="D11" s="25" t="s">
        <v>122</v>
      </c>
      <c r="E11" s="25" t="s">
        <v>51</v>
      </c>
      <c r="F11" s="25" t="s">
        <v>123</v>
      </c>
      <c r="G11" s="25" t="s">
        <v>124</v>
      </c>
      <c r="H11" s="26" t="s">
        <v>125</v>
      </c>
    </row>
    <row r="12" spans="1:9" x14ac:dyDescent="0.25">
      <c r="A12" t="s">
        <v>126</v>
      </c>
      <c r="C12" s="27">
        <v>30</v>
      </c>
      <c r="D12" s="27">
        <v>40</v>
      </c>
      <c r="E12" s="27">
        <v>50</v>
      </c>
      <c r="F12" s="27">
        <v>80</v>
      </c>
      <c r="G12" s="27">
        <v>100</v>
      </c>
      <c r="H12" s="28"/>
    </row>
    <row r="13" spans="1:9" x14ac:dyDescent="0.25">
      <c r="A13" t="s">
        <v>127</v>
      </c>
      <c r="C13" s="27">
        <v>2</v>
      </c>
      <c r="D13" s="27">
        <v>3</v>
      </c>
      <c r="E13" s="27">
        <v>4</v>
      </c>
      <c r="F13" s="27">
        <v>4</v>
      </c>
      <c r="G13" s="27">
        <v>5</v>
      </c>
      <c r="H13" s="28"/>
    </row>
    <row r="14" spans="1:9" x14ac:dyDescent="0.25">
      <c r="A14" t="s">
        <v>128</v>
      </c>
      <c r="B14" s="21">
        <v>1000</v>
      </c>
      <c r="C14" s="29"/>
      <c r="D14" s="29"/>
      <c r="E14" s="29"/>
      <c r="F14" s="29"/>
      <c r="G14" s="30"/>
      <c r="H14" s="31"/>
    </row>
    <row r="15" spans="1:9" x14ac:dyDescent="0.25">
      <c r="A15" t="s">
        <v>129</v>
      </c>
      <c r="B15" s="21">
        <v>500</v>
      </c>
      <c r="C15" s="29"/>
      <c r="D15" s="29"/>
      <c r="E15" s="29"/>
      <c r="F15" s="29"/>
      <c r="G15" s="30"/>
      <c r="H15" s="31"/>
    </row>
    <row r="16" spans="1:9" x14ac:dyDescent="0.25">
      <c r="A16" t="s">
        <v>130</v>
      </c>
      <c r="B16" s="21">
        <v>600</v>
      </c>
      <c r="C16" s="29"/>
      <c r="D16" s="29"/>
      <c r="E16" s="29"/>
      <c r="F16" s="29"/>
      <c r="G16" s="30"/>
      <c r="H16" s="31"/>
    </row>
    <row r="17" spans="1:8" x14ac:dyDescent="0.25">
      <c r="A17" t="s">
        <v>125</v>
      </c>
      <c r="B17" s="32"/>
      <c r="C17" s="29"/>
      <c r="D17" s="29"/>
      <c r="E17" s="29"/>
      <c r="F17" s="29"/>
      <c r="G17" s="30"/>
      <c r="H17" s="31"/>
    </row>
  </sheetData>
  <mergeCells count="5">
    <mergeCell ref="A4:I4"/>
    <mergeCell ref="A5:I5"/>
    <mergeCell ref="A6:I6"/>
    <mergeCell ref="A7:I7"/>
    <mergeCell ref="A8:I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A10" sqref="A10"/>
    </sheetView>
  </sheetViews>
  <sheetFormatPr defaultColWidth="11" defaultRowHeight="15" x14ac:dyDescent="0.25"/>
  <cols>
    <col min="1" max="1" width="13" customWidth="1"/>
    <col min="2" max="6" width="11" customWidth="1"/>
    <col min="7" max="7" width="14.28515625" customWidth="1"/>
  </cols>
  <sheetData>
    <row r="1" spans="1:7" x14ac:dyDescent="0.25">
      <c r="A1" s="33" t="s">
        <v>131</v>
      </c>
    </row>
    <row r="2" spans="1:7" x14ac:dyDescent="0.25">
      <c r="A2" t="s">
        <v>132</v>
      </c>
    </row>
    <row r="3" spans="1:7" x14ac:dyDescent="0.25">
      <c r="A3" t="s">
        <v>133</v>
      </c>
    </row>
    <row r="5" spans="1:7" x14ac:dyDescent="0.25">
      <c r="B5" t="s">
        <v>134</v>
      </c>
      <c r="C5" t="s">
        <v>135</v>
      </c>
      <c r="D5" t="s">
        <v>136</v>
      </c>
      <c r="E5" t="s">
        <v>137</v>
      </c>
      <c r="F5" t="s">
        <v>125</v>
      </c>
      <c r="G5" s="34" t="s">
        <v>138</v>
      </c>
    </row>
    <row r="6" spans="1:7" x14ac:dyDescent="0.25">
      <c r="A6" t="s">
        <v>63</v>
      </c>
      <c r="B6" s="27">
        <v>50</v>
      </c>
      <c r="C6" s="27">
        <v>20</v>
      </c>
      <c r="D6" s="27">
        <v>30</v>
      </c>
      <c r="E6" s="27">
        <v>40</v>
      </c>
      <c r="F6" s="27">
        <f>SUM(B6:E6)</f>
        <v>140</v>
      </c>
      <c r="G6" s="35">
        <v>1000</v>
      </c>
    </row>
    <row r="7" spans="1:7" x14ac:dyDescent="0.25">
      <c r="A7" t="s">
        <v>62</v>
      </c>
      <c r="B7" s="27">
        <v>40</v>
      </c>
      <c r="C7" s="27">
        <v>10</v>
      </c>
      <c r="D7" s="27">
        <v>15</v>
      </c>
      <c r="E7" s="27">
        <v>25</v>
      </c>
      <c r="F7" s="27">
        <f>SUM(B7:E7)</f>
        <v>90</v>
      </c>
      <c r="G7" s="35">
        <v>1200</v>
      </c>
    </row>
    <row r="8" spans="1:7" x14ac:dyDescent="0.25">
      <c r="A8" t="s">
        <v>64</v>
      </c>
      <c r="B8" s="27">
        <v>30</v>
      </c>
      <c r="C8" s="27">
        <v>20</v>
      </c>
      <c r="D8" s="27">
        <v>15</v>
      </c>
      <c r="E8" s="27">
        <v>25</v>
      </c>
      <c r="F8" s="27">
        <f>SUM(B8:E8)</f>
        <v>90</v>
      </c>
      <c r="G8" s="35">
        <v>1500</v>
      </c>
    </row>
    <row r="9" spans="1:7" x14ac:dyDescent="0.25">
      <c r="A9" t="s">
        <v>125</v>
      </c>
      <c r="B9" s="27">
        <f>SUM(B6:B8)</f>
        <v>120</v>
      </c>
      <c r="C9" s="27">
        <f>SUM(C6:C8)</f>
        <v>50</v>
      </c>
      <c r="D9" s="27">
        <f>SUM(D6:D8)</f>
        <v>60</v>
      </c>
      <c r="E9" s="27">
        <f>SUM(E6:E8)</f>
        <v>90</v>
      </c>
      <c r="F9" s="27">
        <f>SUM(F6:F8)</f>
        <v>320</v>
      </c>
    </row>
    <row r="10" spans="1:7" x14ac:dyDescent="0.25">
      <c r="A10" s="40" t="s">
        <v>139</v>
      </c>
    </row>
    <row r="11" spans="1:7" x14ac:dyDescent="0.25">
      <c r="A11" s="36"/>
    </row>
    <row r="12" spans="1:7" x14ac:dyDescent="0.25">
      <c r="B12" t="s">
        <v>134</v>
      </c>
      <c r="C12" t="s">
        <v>135</v>
      </c>
      <c r="D12" t="s">
        <v>136</v>
      </c>
      <c r="E12" t="s">
        <v>137</v>
      </c>
      <c r="F12" t="s">
        <v>125</v>
      </c>
    </row>
    <row r="13" spans="1:7" x14ac:dyDescent="0.25">
      <c r="A13" t="s">
        <v>63</v>
      </c>
      <c r="B13" s="37"/>
      <c r="C13" s="37"/>
      <c r="D13" s="37"/>
      <c r="E13" s="37"/>
      <c r="F13" s="38"/>
    </row>
    <row r="14" spans="1:7" x14ac:dyDescent="0.25">
      <c r="A14" t="s">
        <v>62</v>
      </c>
      <c r="B14" s="37"/>
      <c r="C14" s="37"/>
      <c r="D14" s="37"/>
      <c r="E14" s="37"/>
      <c r="F14" s="38"/>
    </row>
    <row r="15" spans="1:7" x14ac:dyDescent="0.25">
      <c r="A15" t="s">
        <v>64</v>
      </c>
      <c r="B15" s="37"/>
      <c r="C15" s="37"/>
      <c r="D15" s="37"/>
      <c r="E15" s="37"/>
      <c r="F15" s="38"/>
    </row>
    <row r="16" spans="1:7" x14ac:dyDescent="0.25">
      <c r="A16" t="s">
        <v>125</v>
      </c>
      <c r="B16" s="37"/>
      <c r="C16" s="37"/>
      <c r="D16" s="37"/>
      <c r="E16" s="37"/>
      <c r="F16" s="3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D14" sqref="D14"/>
    </sheetView>
  </sheetViews>
  <sheetFormatPr defaultRowHeight="15" x14ac:dyDescent="0.25"/>
  <sheetData>
    <row r="1" spans="1:9" ht="48" customHeight="1" x14ac:dyDescent="0.25">
      <c r="A1" s="150" t="s">
        <v>140</v>
      </c>
      <c r="B1" s="151"/>
      <c r="C1" s="151"/>
      <c r="D1" s="151"/>
      <c r="E1" s="151"/>
      <c r="F1" s="151"/>
      <c r="G1" s="151"/>
      <c r="H1" s="151"/>
      <c r="I1" s="151"/>
    </row>
    <row r="2" spans="1:9" ht="53.25" customHeight="1" x14ac:dyDescent="0.25">
      <c r="A2" s="152" t="s">
        <v>141</v>
      </c>
      <c r="B2" s="153"/>
      <c r="C2" s="153"/>
      <c r="D2" s="153"/>
      <c r="E2" s="153"/>
      <c r="F2" s="153"/>
      <c r="G2" s="153"/>
      <c r="H2" s="153"/>
      <c r="I2" s="153"/>
    </row>
    <row r="3" spans="1:9" x14ac:dyDescent="0.25">
      <c r="A3" s="152" t="s">
        <v>142</v>
      </c>
      <c r="B3" s="153"/>
      <c r="C3" s="153"/>
      <c r="D3" s="153"/>
      <c r="E3" s="153"/>
      <c r="F3" s="153"/>
      <c r="G3" s="153"/>
      <c r="H3" s="153"/>
      <c r="I3" s="153"/>
    </row>
    <row r="4" spans="1:9" x14ac:dyDescent="0.25">
      <c r="A4" s="152" t="s">
        <v>143</v>
      </c>
      <c r="B4" s="153"/>
      <c r="C4" s="153"/>
      <c r="D4" s="153"/>
      <c r="E4" s="153"/>
      <c r="F4" s="153"/>
      <c r="G4" s="153"/>
      <c r="H4" s="153"/>
      <c r="I4" s="153"/>
    </row>
    <row r="5" spans="1:9" x14ac:dyDescent="0.25">
      <c r="A5" s="152" t="s">
        <v>144</v>
      </c>
      <c r="B5" s="153"/>
      <c r="C5" s="153"/>
      <c r="D5" s="153"/>
      <c r="E5" s="153"/>
      <c r="F5" s="153"/>
      <c r="G5" s="153"/>
      <c r="H5" s="153"/>
      <c r="I5" s="153"/>
    </row>
    <row r="6" spans="1:9" x14ac:dyDescent="0.25">
      <c r="A6" s="152" t="s">
        <v>145</v>
      </c>
      <c r="B6" s="153"/>
      <c r="C6" s="153"/>
      <c r="D6" s="153"/>
      <c r="E6" s="153"/>
      <c r="F6" s="153"/>
      <c r="G6" s="153"/>
      <c r="H6" s="153"/>
      <c r="I6" s="153"/>
    </row>
    <row r="7" spans="1:9" x14ac:dyDescent="0.25">
      <c r="A7" s="152" t="s">
        <v>146</v>
      </c>
      <c r="B7" s="153"/>
      <c r="C7" s="153"/>
      <c r="D7" s="153"/>
      <c r="E7" s="153"/>
      <c r="F7" s="153"/>
      <c r="G7" s="153"/>
      <c r="H7" s="153"/>
      <c r="I7" s="153"/>
    </row>
    <row r="8" spans="1:9" x14ac:dyDescent="0.25">
      <c r="A8" s="152" t="s">
        <v>147</v>
      </c>
      <c r="B8" s="153"/>
      <c r="C8" s="153"/>
      <c r="D8" s="153"/>
      <c r="E8" s="153"/>
      <c r="F8" s="153"/>
      <c r="G8" s="153"/>
      <c r="H8" s="153"/>
      <c r="I8" s="153"/>
    </row>
    <row r="9" spans="1:9" x14ac:dyDescent="0.25">
      <c r="A9" s="152" t="s">
        <v>148</v>
      </c>
      <c r="B9" s="153"/>
      <c r="C9" s="153"/>
      <c r="D9" s="153"/>
      <c r="E9" s="153"/>
      <c r="F9" s="153"/>
      <c r="G9" s="153"/>
      <c r="H9" s="153"/>
      <c r="I9" s="153"/>
    </row>
    <row r="10" spans="1:9" x14ac:dyDescent="0.25">
      <c r="A10" s="41" t="s">
        <v>149</v>
      </c>
    </row>
    <row r="11" spans="1:9" x14ac:dyDescent="0.25">
      <c r="A11" s="154" t="s">
        <v>150</v>
      </c>
      <c r="B11" s="155"/>
      <c r="C11" s="155"/>
      <c r="D11" s="155"/>
      <c r="E11" s="155"/>
      <c r="F11" s="155"/>
      <c r="G11" s="155"/>
      <c r="H11" s="155"/>
      <c r="I11" s="155"/>
    </row>
  </sheetData>
  <mergeCells count="10">
    <mergeCell ref="A7:I7"/>
    <mergeCell ref="A8:I8"/>
    <mergeCell ref="A9:I9"/>
    <mergeCell ref="A11:I11"/>
    <mergeCell ref="A6:I6"/>
    <mergeCell ref="A1:I1"/>
    <mergeCell ref="A2:I2"/>
    <mergeCell ref="A3:I3"/>
    <mergeCell ref="A4:I4"/>
    <mergeCell ref="A5:I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16</vt:i4>
      </vt:variant>
    </vt:vector>
  </HeadingPairs>
  <TitlesOfParts>
    <vt:vector size="16" baseType="lpstr">
      <vt:lpstr>ΣΠΟΥΔΑΣΤΕΣ</vt:lpstr>
      <vt:lpstr>1</vt:lpstr>
      <vt:lpstr>2</vt:lpstr>
      <vt:lpstr>3</vt:lpstr>
      <vt:lpstr>4</vt:lpstr>
      <vt:lpstr>5</vt:lpstr>
      <vt:lpstr>6</vt:lpstr>
      <vt:lpstr>7</vt:lpstr>
      <vt:lpstr>8</vt:lpstr>
      <vt:lpstr>9</vt:lpstr>
      <vt:lpstr>10</vt:lpstr>
      <vt:lpstr>11</vt:lpstr>
      <vt:lpstr>12</vt:lpstr>
      <vt:lpstr>13</vt:lpstr>
      <vt:lpstr>14</vt:lpstr>
      <vt:lpstr>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2020-02-12T17:19:14Z</dcterms:modified>
</cp:coreProperties>
</file>