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9105" firstSheet="4" activeTab="5"/>
  </bookViews>
  <sheets>
    <sheet name="ANALYSIS" sheetId="1" r:id="rId1"/>
    <sheet name="ΑΡΙΘΜΟΔΕΙΚΤΕΣ" sheetId="2" r:id="rId2"/>
    <sheet name="ΑΠΟΤ-ΤΑ-ΠΛΑΙΣΙΟ" sheetId="3" r:id="rId3"/>
    <sheet name="ΙΣΟΛ-ΠΛΑΙΣΙΟ" sheetId="4" r:id="rId4"/>
    <sheet name="IS-PUZZLE-ΠΛΑΙΣΙΟ" sheetId="5" r:id="rId5"/>
    <sheet name="ΔΕΙΚΤΕΣ-ΠΛΑΙΣΙΟ" sheetId="6" r:id="rId6"/>
    <sheet name="ΔΕΙΚΤΕΣ-ΗΓΕΤΗ" sheetId="7" r:id="rId7"/>
    <sheet name="RATIOS-CDROM-ΠΛΑΙΣΙΟ" sheetId="8" r:id="rId8"/>
    <sheet name="ΝΣ+ΔΕΙΚΤΕΣ" sheetId="9" r:id="rId9"/>
  </sheets>
  <definedNames/>
  <calcPr fullCalcOnLoad="1"/>
</workbook>
</file>

<file path=xl/sharedStrings.xml><?xml version="1.0" encoding="utf-8"?>
<sst xmlns="http://schemas.openxmlformats.org/spreadsheetml/2006/main" count="317" uniqueCount="250">
  <si>
    <t>ΚΑΘΑΡΑ ΚΕΡΔΗ</t>
  </si>
  <si>
    <t>ΠΩΛΗΣΕΙΣ</t>
  </si>
  <si>
    <t>ΑΓΟΡΕΣ</t>
  </si>
  <si>
    <t>ΔΙΔΟΝΤΑΙ :</t>
  </si>
  <si>
    <t>ΠΑΓΙΑ =</t>
  </si>
  <si>
    <t>Τιμή  Αγοράς  =</t>
  </si>
  <si>
    <t>Τιμή  Πώλησης =</t>
  </si>
  <si>
    <t>Στόχος κέρδους =</t>
  </si>
  <si>
    <t>Ν.Σ.( σε ΤΕΜΑΧΙΑ) =</t>
  </si>
  <si>
    <t>Ν.Σ.( σε ΕΥΡΩ)  =</t>
  </si>
  <si>
    <t>ΠΟΣΟΤΗΤΑ</t>
  </si>
  <si>
    <t>ΠΑΓΙΑ</t>
  </si>
  <si>
    <t>ΜΕΤΑΒΛΗΤΑ</t>
  </si>
  <si>
    <t>ΣΥΝ.ΕΞΟΔΩΝ</t>
  </si>
  <si>
    <t>ΚΕΡΔΗ</t>
  </si>
  <si>
    <t>επι των πωλήσεων (Δείκτης καθαρού περιθωρίου κέρδους).</t>
  </si>
  <si>
    <t>Εχουμε : 1000*Χ - (10000+400Χ) = 0.2*1000*Χ ------&gt; 400*Χ = 10000 -----&gt; Χ=25</t>
  </si>
  <si>
    <t xml:space="preserve">Να ευρεθεί το Ν.Σ. </t>
  </si>
  <si>
    <t>ΝΕΚΡΟ ΣΗΜΕΙΟ ΜΕ ΚΕΡΔΟΣ ΒΑΣΕΙ ΔΕΙΚΤΩΝ ΑΠΟΔΟΤΙΚΟΤΗΤΑΣ</t>
  </si>
  <si>
    <t>ΣΥΝΟΠΤΙΚΟΣ ΠΙΝΑΚΑΣ ΟΙΚΟΝΟΜΙΚΩΝ ΔΕΔΟΜΕΝΩΝ</t>
  </si>
  <si>
    <t xml:space="preserve"> ΕΠΙΧΕΙΡΗΣΗΣ ΒΑΡΚΟ Α.Ε.</t>
  </si>
  <si>
    <t>ΟΙΚΟΝΟΜΙΚΑ ΕΤΗ ---&gt;</t>
  </si>
  <si>
    <t>ΤΕΛΙΚΟ ΑΠΟΘΕΜΑ</t>
  </si>
  <si>
    <t>ΑΡΧΙΚΟ ΑΠΟΘΕΜΑ</t>
  </si>
  <si>
    <t>ΚΟΣΤΟΣ ΠΩΛΗΘΕΝΤΩΝ</t>
  </si>
  <si>
    <t>Πωλήσεις εμπορευμάτων χονδρικώς</t>
  </si>
  <si>
    <t>Πωλήσεις εμπορευμάτων λιανικώς</t>
  </si>
  <si>
    <t>Σύνολο πωλήσεων</t>
  </si>
  <si>
    <t>Μείον κόστος πωλ. Εμπορευμάτων</t>
  </si>
  <si>
    <t>2. Μικτό αποτέλεσμα</t>
  </si>
  <si>
    <t>Συντ.μικτού αποτελέσματος</t>
  </si>
  <si>
    <t xml:space="preserve">Μείον έξοδα </t>
  </si>
  <si>
    <t>Αμοιβές και έξοδα προσωπικού(Λ60)</t>
  </si>
  <si>
    <t>Αμοιβές και έξοδα τρίτων (Λ61)</t>
  </si>
  <si>
    <t>Παροχές τρίτων (Λ62)</t>
  </si>
  <si>
    <t>Φόροι - Τέλη (Λ 63)</t>
  </si>
  <si>
    <t>Διάφορα έξοδα (Λ64)</t>
  </si>
  <si>
    <t>Τόκοι και συναφή έξοδα (Λ 65)</t>
  </si>
  <si>
    <t>Αποσβέσεις παγίων στοιχείων (Λ 66)</t>
  </si>
  <si>
    <t>ΣΥΝΟΛΟ ΕΞΟΔΩΝ</t>
  </si>
  <si>
    <t>Καθαρά αποτελ.χρήσεως (κέρδη ή ζημίες)</t>
  </si>
  <si>
    <t>Συντελ.καθαρού κέρδους</t>
  </si>
  <si>
    <t>ΚΑΘΕΤΗ ΑΝΑΛΥΣΗ</t>
  </si>
  <si>
    <t>2001-2000</t>
  </si>
  <si>
    <t>2002-2001</t>
  </si>
  <si>
    <t>ΟΡΙΖΟΝΤΙΑ ΑΝΑΛΥΣΗ</t>
  </si>
  <si>
    <t>ΜΙΚΤΟ ΚΕΡΔΟΣ</t>
  </si>
  <si>
    <t>ΕΞΟΔΑ</t>
  </si>
  <si>
    <t>1. ΝΑ ΣΥΜΠΛΗΡΩΘΕΙ Ο ΑΝΩΤΕΡΩ ΠΙΝΑΚΑΣ ΑΝ ΔΙΔΟΝΤΑΙ :</t>
  </si>
  <si>
    <t>ΠΩΛΗΣΕΙΣ 1998 =</t>
  </si>
  <si>
    <t>ΠΟΣΟΣΤΟ ΜΙΚΤΟΥ ΚΕΡΔΟΥΣ(ΣΤΑΘΕΡΟ)=</t>
  </si>
  <si>
    <t>ΕΞΟΔΑ 1999 =</t>
  </si>
  <si>
    <t>ΚΑΘΑΡΑ ΚΕΡΔΗ 1998 =</t>
  </si>
  <si>
    <t>ΜΕΤΑΒΟΛΗ ΠΩΛΗΣΕΩΝ 1998-99=</t>
  </si>
  <si>
    <t>ΜΕΤΑΒΟΛΗ ΠΩΛΗΣΕΩΝ 1998-2000=</t>
  </si>
  <si>
    <t>ΜΕΤΑΒΟΛΗ ΕΞΟΔΩΝ 1999-2000=</t>
  </si>
  <si>
    <t>2. ΝΑ ΓΙΝΕΙ ΟΡΙΖΟΝΤΙΑ &amp; ΚΑΘΕΤΗ ΑΝΑΛΥΣΗ ΤΗΣ ΕΠΙΧΕΙΡΗΣΗΣ.</t>
  </si>
  <si>
    <t>ΠΑΓΙΟ ΕΝΕΡΓΗΤΙΚΟ</t>
  </si>
  <si>
    <t>Αξία κτήσεως</t>
  </si>
  <si>
    <t>Αποσβέσεις</t>
  </si>
  <si>
    <t>ΠΡΑΓΜΑΤΙΚΗ ΑΞΙΑ</t>
  </si>
  <si>
    <t>ΠΑΘΗΤΙΚΟ</t>
  </si>
  <si>
    <t>Καταβεβλημένο</t>
  </si>
  <si>
    <t>Ενσώματες ακινητοποιήσεις</t>
  </si>
  <si>
    <t>Γήπεδα -Οικόπεδα</t>
  </si>
  <si>
    <t xml:space="preserve">Κτίρια και Τεχνικά  έργα </t>
  </si>
  <si>
    <t>Αποτελέσματα εις νέον</t>
  </si>
  <si>
    <t>Μηχ/τα-Εγκαταστάσεις-Λοιπός εξοπλισμός</t>
  </si>
  <si>
    <t>Κέρδη χρήσεως</t>
  </si>
  <si>
    <t>Μεταφορικά μέσα</t>
  </si>
  <si>
    <t>Υπόλοιπο κερδών προηγουμένων χρήσεων</t>
  </si>
  <si>
    <t>Επιπλα και σκέυη</t>
  </si>
  <si>
    <t>ΥΠΟΧΡΕΩΣΕΙΣ</t>
  </si>
  <si>
    <t>Μακροπρόθεσμες υποχρεώσεις</t>
  </si>
  <si>
    <t>Αποθέματα</t>
  </si>
  <si>
    <t>Εμπορευματα</t>
  </si>
  <si>
    <t>Βραχυπρόθεσμες υποχρεώσεις</t>
  </si>
  <si>
    <t>Προιόντα</t>
  </si>
  <si>
    <t>Προμηθευτές</t>
  </si>
  <si>
    <t>παρ/γη σε εξέλιξη</t>
  </si>
  <si>
    <t>Α Υλες</t>
  </si>
  <si>
    <t>Τράπεζες</t>
  </si>
  <si>
    <t>Πιστωτές διάφοροι</t>
  </si>
  <si>
    <t>Απαιτήσεις</t>
  </si>
  <si>
    <t>Υποχρεώσεις απο φόρους και τέλη</t>
  </si>
  <si>
    <t>Πελάτες</t>
  </si>
  <si>
    <t>Ασφαλιστικοί Οργανισμοί</t>
  </si>
  <si>
    <t>Χρεώστες διάφοροι</t>
  </si>
  <si>
    <t>Διαθέσιμα</t>
  </si>
  <si>
    <t>Ταμείο</t>
  </si>
  <si>
    <t>Καταθέσεις όψεως και προθεσμίας</t>
  </si>
  <si>
    <t>ΣΥΝΟΛΟ ΕΝΕΡΓΗΤΙΚΟΥ</t>
  </si>
  <si>
    <t>ΣΥΝΟΛΟ ΠΑΘΗΤΙΚΟΥ</t>
  </si>
  <si>
    <t>Ιδια κεφάλαια</t>
  </si>
  <si>
    <t>Δάνεια Ε.Τ.Ε.</t>
  </si>
  <si>
    <t xml:space="preserve">Να συμπληρωθεί ο πίνακας </t>
  </si>
  <si>
    <t>1998-1999</t>
  </si>
  <si>
    <t>1999-2000</t>
  </si>
  <si>
    <t>ΑΡΙΘΜΟΔΕΙΚΤΕΣ</t>
  </si>
  <si>
    <t>Δείκτες Ρευστοτητας</t>
  </si>
  <si>
    <t>Δείκτης Γενικής Ρευστότητας</t>
  </si>
  <si>
    <t>Κυκλοφορούν Ενεργητικό</t>
  </si>
  <si>
    <t>ΛΕΙΤΟΥΡΓΙΚΑ ΕΞΟΔΑ</t>
  </si>
  <si>
    <t>Βραχυπρόθεσμες Υποχρεώσεις</t>
  </si>
  <si>
    <t>ΛΕΙΤΟΥΡΓΙΚΑ ΚΕΡΔΗ</t>
  </si>
  <si>
    <t>Δείκτης Αμεσης Ρευστότητας</t>
  </si>
  <si>
    <t>Κυκλοφορούν Ενεργητικό - Αποθέματα</t>
  </si>
  <si>
    <t>ΤΟΚΟΙ</t>
  </si>
  <si>
    <t>ΚΕΡΔΗ ΠΡΟ ΦΟΡΩΝ</t>
  </si>
  <si>
    <t>ΦΟΡΟΙ</t>
  </si>
  <si>
    <t>ΚΕΡΔΗ ΠΡΟΣ ΔΙΑΘΕΣΗ</t>
  </si>
  <si>
    <t>Δείκτες Δραστηριότητας</t>
  </si>
  <si>
    <t>Δείκτης ταχύτητας κυκλοφορίας απαιτήσεων (ΔΤΚΑ)</t>
  </si>
  <si>
    <t>Καθαρές πωλήσεις</t>
  </si>
  <si>
    <t>ΑΠΑΙΤΗΣΕΙΣ</t>
  </si>
  <si>
    <t>ΑΠΟΘΕΜΑΤΑ</t>
  </si>
  <si>
    <t>Μέση διάρκεια πίστωσης σε πελάτες</t>
  </si>
  <si>
    <t>ΤΑΜΕΙΟ</t>
  </si>
  <si>
    <t>ΔΤΚΑ</t>
  </si>
  <si>
    <t>Δείκτης ταχύτητας κυκλοφορίας υποχρεώσεων (ΔΤΚΥ)</t>
  </si>
  <si>
    <t>Αγορές</t>
  </si>
  <si>
    <t>Υποχρεώσεις</t>
  </si>
  <si>
    <t>ΙΔΙΑ ΚΕΦΑΛΑΙΑ</t>
  </si>
  <si>
    <t>Μέση διάρκεια πίστωσης από προμηθευτές</t>
  </si>
  <si>
    <t>ΜΑΚΡΟΠΡΟΘΕΣΜΕΣ ΥΠ.</t>
  </si>
  <si>
    <t>ΔΤΚΥ</t>
  </si>
  <si>
    <t>ΒΡΑΧΥΠΡΟΘΕΣΜΕΣ ΥΠ.</t>
  </si>
  <si>
    <t>Δείκτης ταχύτητας κυκλοφορίας απαιτήσεων (ΔΤΚΑπ)</t>
  </si>
  <si>
    <t>Κόστος πωληθέντων</t>
  </si>
  <si>
    <t>Μέση διάρκεια αποθεμάτων</t>
  </si>
  <si>
    <t>ΔΤΚΑπ</t>
  </si>
  <si>
    <t>Δείκτες αποδοτικότητας</t>
  </si>
  <si>
    <t>Δείκτης καθαρού περιθωρίου κέρδους</t>
  </si>
  <si>
    <t>Καθαρά κέρδη</t>
  </si>
  <si>
    <t>Δείκτης μικτού περιθωρίου κέρδους</t>
  </si>
  <si>
    <t>Μικτά κέρδη</t>
  </si>
  <si>
    <t>Δείκτης αποδοτικότητας Ιδίων κεφαλαίων</t>
  </si>
  <si>
    <t>Δείκτης αποδοτικότητας συνολικών κεφαλαίων</t>
  </si>
  <si>
    <t>Ενεργητικό</t>
  </si>
  <si>
    <t>ΟΡΙΖΟΝΤΙΑ ΚΑΙ ΚΑΘΕΤΗ ΑΝΑΛΥΣΗ ΑΠΟΤΕΛΕΣΜΑΤΩΝ ΧΡΗΣΗΣ (000.000)</t>
  </si>
  <si>
    <t>ΩΜΕΓΑ Α.Ε. (Δεδομένοι είναι μόνον οι απόλυτοι αριθμοί - τα ποσοστά ευρίσκονται....)</t>
  </si>
  <si>
    <t>%</t>
  </si>
  <si>
    <t>1995-96</t>
  </si>
  <si>
    <t>1994-95</t>
  </si>
  <si>
    <t xml:space="preserve">  Έσοδα πωλήσεων</t>
  </si>
  <si>
    <t xml:space="preserve">- Κόστος πωλήσεων </t>
  </si>
  <si>
    <t>= Μικτό κέρδος</t>
  </si>
  <si>
    <t>- Έξοδα διοίκησης</t>
  </si>
  <si>
    <t>- Έξοδα διάθεσης</t>
  </si>
  <si>
    <t>= Αποτέλεσμα λειτουργίας</t>
  </si>
  <si>
    <t>- Χρηματοοικονομικά έξοδα</t>
  </si>
  <si>
    <t>= Ολικό αποτέλεσμα εκμετάλλευσης</t>
  </si>
  <si>
    <t>-  Έκτακτα και ανόργανα έξοδα</t>
  </si>
  <si>
    <t>= Κέρδη προ φόρων</t>
  </si>
  <si>
    <t>Ζητείται :</t>
  </si>
  <si>
    <t>Να γραφούν τα συμπεράσματα σας για την πορεία της εταιρίας.</t>
  </si>
  <si>
    <t>4.ΑΠΟΔΟΣΗ ΕΠΕΝΔΥΟΜΕΝΟΥ ΚΕΦΑΛΑΙΟΥ (ΑΕΚ)  - ΑΝΑΛΥΣΗ ΟΙΚΟΝΟΜΙΚΩΝ ΚΑΤΑΣΤΑΣΕΩΝ</t>
  </si>
  <si>
    <t>ΑΕΚ = ΚΕΡΔΗ/ΕΠΕΝΔΥΘΕΝ ΚΕΦΑΛΑΙΟ=ΚΕΡΔΗ/ΕΝΕΡΓΗΤΙΚΟ=(ΚΕΡΔΗ/ΠΩΛΗΣΕΙΣ)*(ΠΩΛΗΣΕΙΣ/ΕΝΕΡΓΗΤΙΚΟ)</t>
  </si>
  <si>
    <t>Αρα η κερδοφορία(ΑΕΚ) μεγαλώνει είτε α.αυξάνοντας τα κέρδη είτε β.μειώνοντας το Ενεργητικό.</t>
  </si>
  <si>
    <t>α. Τα κέρδη έχουν δύο συστατικά που τα επηρεάζουν : 1.πωλήσεις 2. Κόστη  1.Οι πωλήσεις μπορούν να αυξηθούν είτε αυξάνοντας την ποσότητα είτε την τιμή.2. Τα κόστη μπορούν να μειωθούν δια μέσου μείωσης των συντελεστών κόστους, δηλαδή,άμεσα υλικά , άμεσα εργατικά και γενικά έξοδα.</t>
  </si>
  <si>
    <t>β. Το Ενεργητικό ή Κεφάλαιο είναι πάντα περιορισμένο, έτσι απαιτείται εντατικότερη χρήση αυτού. Ετσι  πρέπει να μειωθεί με ενέργειες όπως :μείωση περιόδου πίστωσης σε πελάτες, μείωση εμπορευμάτων και αποθηκευτικών χώρων, αγορά μηχανών με χρονομίσθωση (Leasing), μείωση χρόνου παραγγελίας-τιμολόγησης κ.λ.π. Π.χ. μία μείωση στα αποθέματα οδηγεί σε μικρότερο Ενεργητικό με συνέπεια μικρότερο Επενδυθέν Κεφάλαιο και άρα υψηλότερη κερδοφορία(Α.Ε.Κ.).</t>
  </si>
  <si>
    <t>ΑΠΟΤΕΛΕΣΜΑΤΑ ΧΡΗΣΗΣ</t>
  </si>
  <si>
    <t>ΕΝΕΡΓΗΤΙΚΟ</t>
  </si>
  <si>
    <t xml:space="preserve">ΠΩΛΗΣΕΙΣ                            </t>
  </si>
  <si>
    <t xml:space="preserve">ΠΑΓΙΑ                                  </t>
  </si>
  <si>
    <t xml:space="preserve">ΙΔΙΟ ΚΕΦΑΛΑΙΟ               </t>
  </si>
  <si>
    <t>Μικτό κέρδος/Πωλήσεις</t>
  </si>
  <si>
    <t xml:space="preserve">ΚΟΣΤΟΣ ΠΩΛ/ΝΤΩΝ                  </t>
  </si>
  <si>
    <t xml:space="preserve">ΠΕΛΑΤΕΣ                            </t>
  </si>
  <si>
    <t xml:space="preserve">ΜΑΚΡΟ ΥΠ/ΣΕΙΣ                 </t>
  </si>
  <si>
    <t>Καθαρά κέρδη χρήσης/Πωλήσεις</t>
  </si>
  <si>
    <r>
      <t xml:space="preserve">ΜΙΚΤΟ ΚΕΡΔΟΣ                   </t>
    </r>
  </si>
  <si>
    <t xml:space="preserve">ΕΜΠΟΡΕΥΜΑΤΑ                </t>
  </si>
  <si>
    <t xml:space="preserve">ΒΡΑΧΥ ΥΠ/ΣΕΙΣ                </t>
  </si>
  <si>
    <t>Δείκτης αποδοτικότητας ιδίων κεφαλαίων</t>
  </si>
  <si>
    <t>Καθαρά κέρδη χρήσης/Ίδια κεφάλαια</t>
  </si>
  <si>
    <t xml:space="preserve">ΛΕΙΤΟΥΡΓΙΚΑ ΕΞΟΔΑ                    </t>
  </si>
  <si>
    <t xml:space="preserve">ΤΑΜΕΙΟ                                 </t>
  </si>
  <si>
    <t>Δείκτης αποδοτικότητας συνολικών κεφαλαίων (ΑΕΚ)</t>
  </si>
  <si>
    <t xml:space="preserve">Καθαρά κέρδη/Ενεργητικό  </t>
  </si>
  <si>
    <t xml:space="preserve">ΛΕΙΤΟΥΡΓΙΚΑ ΚΕΡΔΗ                   </t>
  </si>
  <si>
    <t xml:space="preserve">                                                                                                                                                                                    </t>
  </si>
  <si>
    <t xml:space="preserve">ΤΟΚΟΙ                                      </t>
  </si>
  <si>
    <t xml:space="preserve">ΚΕΡΔΗ ΠΡΟ ΦΟΡΩΝ           </t>
  </si>
  <si>
    <t>Παρακαλώ, μελετήστε τους ανωτέρω δείκτες και επισκεφθήτε το φύλλο ANALYSIS.</t>
  </si>
  <si>
    <t xml:space="preserve">ΦΟΡΟΙ (40%)                          </t>
  </si>
  <si>
    <t xml:space="preserve">ΚΕΡΔΗ ΠΡΟΣ ΔΙΑΘΕΣΗ        </t>
  </si>
  <si>
    <t>SIEMENS</t>
  </si>
  <si>
    <t>ΚΛΑΔΟΣ</t>
  </si>
  <si>
    <t>ΗΓΕΤΗΣ</t>
  </si>
  <si>
    <t>ΠΛΗΣΙΕΣΤΕΡΟΣ</t>
  </si>
  <si>
    <t>ΑΝΤΑΓΩΝΙΣΤΗΣ</t>
  </si>
  <si>
    <t>Δείκτες ρευστότητας</t>
  </si>
  <si>
    <t>Κυκλοφορούν ενεργητικό</t>
  </si>
  <si>
    <t>Δείκτης άμεσης ρευστότητας</t>
  </si>
  <si>
    <t>Δείκτης ταχύτητας κυκλοφορίας αποθεμάτων (ΔΤΚΑπ)</t>
  </si>
  <si>
    <t>ΑΡΙΘΜΟΔΕΙΚΤΕΣ SIEMENS A.E.</t>
  </si>
  <si>
    <t>ΔΕΔΟΜΕΝΑ SIEMENS A.E.</t>
  </si>
  <si>
    <t xml:space="preserve">   NIKE Α.Ε. - ΙΣΟΛΟΓΙΣΜΟΣ</t>
  </si>
  <si>
    <t>REEBOK Α.Ε.-ΙΣΟΛΟΓΙΣΜΟΣ</t>
  </si>
  <si>
    <t>ΕΤΟΣ</t>
  </si>
  <si>
    <t xml:space="preserve">ΕΝΕΡΓΗΤΙΚΟ </t>
  </si>
  <si>
    <t xml:space="preserve">Διαθέσιμα (μετρητά)                                                                          </t>
  </si>
  <si>
    <t xml:space="preserve">Λογαριασμοί Εισπρακτέοι (χρεώστες , γραμμάτια )                          </t>
  </si>
  <si>
    <t xml:space="preserve">Αποθέματα                                                                                   </t>
  </si>
  <si>
    <t xml:space="preserve">Λοιπές Βραχυπρόθεσμες Απαιτήσεις                                          </t>
  </si>
  <si>
    <t>Σύνολο Κυκλοφορούντος Ενεργητικού</t>
  </si>
  <si>
    <t xml:space="preserve">Σύνολο Καθαρού Παγίου Ενεργητικού                                             </t>
  </si>
  <si>
    <t>Σύνολο ΕΝΕΡΓΗΤΙΚΟΥ</t>
  </si>
  <si>
    <t xml:space="preserve">Λογαριασμοί Πληρωτέοι                                                              </t>
  </si>
  <si>
    <t xml:space="preserve">Γραμμάτια πληρωτέα                                                                        </t>
  </si>
  <si>
    <t xml:space="preserve">Λοιπές Βραχυπρόθεσμες Υποχρεώσεις                                          </t>
  </si>
  <si>
    <t xml:space="preserve">Σύνολο Βραχυπροθέσμων υποχρεώσεων        </t>
  </si>
  <si>
    <t>Μακροπρόθεσμες υποχρεωσεις</t>
  </si>
  <si>
    <t xml:space="preserve">Καθαρή Θέση (Σύνολο Ιδίων Κεφαλαίων)                                          </t>
  </si>
  <si>
    <t xml:space="preserve">   NIKE Α.Ε. - ΑΠΟΤΕΛΕΣΜΑΤΑ ΧΡΗΣΗΣ</t>
  </si>
  <si>
    <t>REEBOK Α.Ε.-ΑΠΟΤΕΛΕΣΜΑΤΑ ΧΡΗΣΗΣ</t>
  </si>
  <si>
    <t xml:space="preserve">Έσοδα από Πωλήσεις                                                              </t>
  </si>
  <si>
    <t xml:space="preserve">Κόστος πωληθέντων προϊόντων                                                  </t>
  </si>
  <si>
    <t>Μικτό Κέρδος</t>
  </si>
  <si>
    <t xml:space="preserve">Έξοδα Διοικητικής Λειτουργίας &amp; Διάθεσης                                                        </t>
  </si>
  <si>
    <t>Κέρδη Έκμετάλλευσης</t>
  </si>
  <si>
    <t xml:space="preserve">Χρηματοοικονομικά Έξοδα(τόκοι και συναφή έξοδα)                            </t>
  </si>
  <si>
    <t xml:space="preserve">Κέρδη Χρήσης προ φόρων   </t>
  </si>
  <si>
    <t xml:space="preserve">Φόροι Πληρωτέοι                                                                                </t>
  </si>
  <si>
    <t>Καθαρά κέρδη χρήσης</t>
  </si>
  <si>
    <t>Μετοχές σε κυκλοφορία</t>
  </si>
  <si>
    <t>Δείκτες ρευστότητας - LIQUIDITY RATIOS</t>
  </si>
  <si>
    <t>Καθαρό Κεφάλαιο Κίνησης-Net Working Capital</t>
  </si>
  <si>
    <t>Δείκτης γενικής ρευστότητας - current ratio</t>
  </si>
  <si>
    <t>Δείκτης άμεσης ρευστότητας - quick ratio</t>
  </si>
  <si>
    <t>Δείκτες δραστηριότητας - ACTIVITY RATIOS</t>
  </si>
  <si>
    <t>Μέση διάρκεια πίστωσης -average collection period</t>
  </si>
  <si>
    <t>Δείκτες κεφαλαιακής διάρθρωσης - DEBT RATIOS</t>
  </si>
  <si>
    <t>Δείκτης δανειακής κάλυψης-debt ratio</t>
  </si>
  <si>
    <t>Δείκτης οικονομικής ανεξαρτησίας  equity-to-debt ratio</t>
  </si>
  <si>
    <t>Δείκτες αποδοτικότητας - PROFITABILITY RATIOS</t>
  </si>
  <si>
    <t>Δείκτης μικτού περιθωρίου κέρδους - gross profit margin</t>
  </si>
  <si>
    <t>Δείκτης λειτουργικού περιθωρίου κέρδους-operating profit margin</t>
  </si>
  <si>
    <t>Δείκτης καθαρού περιθωρίου κέρδους-net profit margin</t>
  </si>
  <si>
    <t>Δείκτης αποδοτικότητας συνολικών κεφαλαίων-return on assets</t>
  </si>
  <si>
    <t>Δείκτης αποδοτικότητας ιδίων κεφαλαίων-return on equity</t>
  </si>
  <si>
    <t>ΠΑΡΑΚΑΛΩ, ΓΡΑΨΤΕ ΤΑ ΣΥΜΠΕΡΑΣΜΑΤΑ ΣΑΣ</t>
  </si>
  <si>
    <t>1.</t>
  </si>
  <si>
    <t>2.</t>
  </si>
  <si>
    <t>3.</t>
  </si>
  <si>
    <t>Δείκτης κάλυψης χρηματοοικονομικών εξόδων</t>
  </si>
  <si>
    <t xml:space="preserve">Δείκτης ταχύτητας κυκλοφορίας ενεργητικού </t>
  </si>
  <si>
    <t>Δείκτης ταχύτητας κυκλοφορίας αποθεμάτων-</t>
  </si>
  <si>
    <t>ΑΝΑΛΥΣΗ ΟΙΚΟΝΟΜΙΚΩΝ ΚΑΤΑΣΤΑΣΕΩΝ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</si>
</sst>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0.000000000000000000000"/>
    <numFmt numFmtId="176" formatCode="0.000000000000000000000000000000"/>
    <numFmt numFmtId="177" formatCode="#,##0.000000000000000000000000000000"/>
    <numFmt numFmtId="178" formatCode="d\ mmmm\ yyyy"/>
    <numFmt numFmtId="179" formatCode="#.##0\ &quot;Δρχ&quot;"/>
    <numFmt numFmtId="180" formatCode="_-* #,##0_-;\-* #,##0_-;_-* &quot;-&quot;??_-;_-@_-"/>
    <numFmt numFmtId="181" formatCode="_-* #.##0_-;\-* #.##0_-;_-* &quot;-&quot;??_-;_-@_-"/>
    <numFmt numFmtId="182" formatCode="0.0%"/>
    <numFmt numFmtId="183" formatCode="General_)"/>
    <numFmt numFmtId="184" formatCode="0.0"/>
  </numFmts>
  <fonts count="39">
    <font>
      <sz val="10"/>
      <name val="Arial Greek"/>
      <family val="0"/>
    </font>
    <font>
      <b/>
      <u val="single"/>
      <sz val="8"/>
      <name val="Arial Greek"/>
      <family val="2"/>
    </font>
    <font>
      <sz val="8"/>
      <name val="Arial Greek"/>
      <family val="2"/>
    </font>
    <font>
      <sz val="10"/>
      <color indexed="10"/>
      <name val="Arial Greek"/>
      <family val="0"/>
    </font>
    <font>
      <b/>
      <u val="single"/>
      <sz val="10"/>
      <name val="Arial Greek"/>
      <family val="0"/>
    </font>
    <font>
      <u val="single"/>
      <sz val="10"/>
      <name val="Arial Greek"/>
      <family val="0"/>
    </font>
    <font>
      <b/>
      <i/>
      <u val="single"/>
      <sz val="10"/>
      <name val="Arial Greek"/>
      <family val="0"/>
    </font>
    <font>
      <b/>
      <sz val="10"/>
      <name val="Arial Greek"/>
      <family val="0"/>
    </font>
    <font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 Greek"/>
      <family val="0"/>
    </font>
    <font>
      <b/>
      <sz val="8"/>
      <name val="Arial Greek"/>
      <family val="2"/>
    </font>
    <font>
      <b/>
      <i/>
      <sz val="8"/>
      <name val="Arial Greek"/>
      <family val="2"/>
    </font>
    <font>
      <sz val="8"/>
      <color indexed="8"/>
      <name val="Arial Greek"/>
      <family val="0"/>
    </font>
    <font>
      <u val="single"/>
      <sz val="8"/>
      <name val="Arial Greek"/>
      <family val="0"/>
    </font>
    <font>
      <b/>
      <sz val="8"/>
      <color indexed="10"/>
      <name val="Arial Greek"/>
      <family val="2"/>
    </font>
    <font>
      <sz val="8"/>
      <color indexed="10"/>
      <name val="Arial Greek"/>
      <family val="2"/>
    </font>
    <font>
      <b/>
      <i/>
      <u val="single"/>
      <sz val="8"/>
      <name val="Arial Greek"/>
      <family val="2"/>
    </font>
    <font>
      <b/>
      <sz val="14"/>
      <name val="Arial Greek"/>
      <family val="2"/>
    </font>
    <font>
      <sz val="9"/>
      <name val="Arial"/>
      <family val="2"/>
    </font>
    <font>
      <b/>
      <u val="single"/>
      <sz val="11"/>
      <color indexed="10"/>
      <name val="Arial"/>
      <family val="2"/>
    </font>
    <font>
      <sz val="9"/>
      <color indexed="10"/>
      <name val="Arial"/>
      <family val="2"/>
    </font>
    <font>
      <b/>
      <u val="single"/>
      <sz val="8"/>
      <color indexed="10"/>
      <name val="Arial Greek"/>
      <family val="0"/>
    </font>
    <font>
      <sz val="8"/>
      <color indexed="12"/>
      <name val="Arial Greek"/>
      <family val="0"/>
    </font>
    <font>
      <sz val="10"/>
      <color indexed="12"/>
      <name val="Arial Greek"/>
      <family val="0"/>
    </font>
    <font>
      <sz val="8"/>
      <color indexed="16"/>
      <name val="Arial Greek"/>
      <family val="0"/>
    </font>
    <font>
      <b/>
      <u val="single"/>
      <sz val="8"/>
      <color indexed="12"/>
      <name val="Arial Greek"/>
      <family val="0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u val="single"/>
      <sz val="8"/>
      <name val="Arial"/>
      <family val="2"/>
    </font>
    <font>
      <sz val="8"/>
      <name val="Arial"/>
      <family val="2"/>
    </font>
    <font>
      <b/>
      <i/>
      <u val="single"/>
      <sz val="7"/>
      <color indexed="10"/>
      <name val="Arial"/>
      <family val="2"/>
    </font>
    <font>
      <sz val="7"/>
      <color indexed="10"/>
      <name val="Arial"/>
      <family val="2"/>
    </font>
    <font>
      <sz val="7"/>
      <color indexed="10"/>
      <name val="Arial Greek"/>
      <family val="0"/>
    </font>
    <font>
      <b/>
      <u val="single"/>
      <sz val="14"/>
      <color indexed="10"/>
      <name val="Arial Greek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11" fillId="2" borderId="4" xfId="0" applyFont="1" applyFill="1" applyBorder="1" applyAlignment="1">
      <alignment horizontal="center"/>
    </xf>
    <xf numFmtId="180" fontId="8" fillId="2" borderId="3" xfId="15" applyNumberFormat="1" applyFont="1" applyFill="1" applyBorder="1" applyAlignment="1">
      <alignment/>
    </xf>
    <xf numFmtId="0" fontId="11" fillId="0" borderId="2" xfId="0" applyFont="1" applyBorder="1" applyAlignment="1">
      <alignment horizontal="center"/>
    </xf>
    <xf numFmtId="0" fontId="8" fillId="0" borderId="5" xfId="0" applyFont="1" applyBorder="1" applyAlignment="1">
      <alignment/>
    </xf>
    <xf numFmtId="1" fontId="8" fillId="3" borderId="6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1" fontId="8" fillId="4" borderId="8" xfId="0" applyNumberFormat="1" applyFont="1" applyFill="1" applyBorder="1" applyAlignment="1">
      <alignment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180" fontId="8" fillId="4" borderId="3" xfId="15" applyNumberFormat="1" applyFont="1" applyFill="1" applyBorder="1" applyAlignment="1">
      <alignment/>
    </xf>
    <xf numFmtId="0" fontId="8" fillId="0" borderId="2" xfId="0" applyFont="1" applyBorder="1" applyAlignment="1">
      <alignment/>
    </xf>
    <xf numFmtId="182" fontId="8" fillId="2" borderId="3" xfId="15" applyNumberFormat="1" applyFont="1" applyFill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/>
    </xf>
    <xf numFmtId="3" fontId="0" fillId="5" borderId="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6" borderId="3" xfId="0" applyNumberFormat="1" applyFont="1" applyFill="1" applyBorder="1" applyAlignment="1">
      <alignment/>
    </xf>
    <xf numFmtId="10" fontId="0" fillId="5" borderId="3" xfId="0" applyNumberFormat="1" applyFont="1" applyFill="1" applyBorder="1" applyAlignment="1">
      <alignment/>
    </xf>
    <xf numFmtId="10" fontId="0" fillId="7" borderId="3" xfId="0" applyNumberFormat="1" applyFont="1" applyFill="1" applyBorder="1" applyAlignment="1">
      <alignment/>
    </xf>
    <xf numFmtId="10" fontId="0" fillId="6" borderId="12" xfId="0" applyNumberFormat="1" applyFont="1" applyFill="1" applyBorder="1" applyAlignment="1">
      <alignment/>
    </xf>
    <xf numFmtId="10" fontId="0" fillId="5" borderId="3" xfId="0" applyNumberFormat="1" applyFont="1" applyFill="1" applyBorder="1" applyAlignment="1">
      <alignment horizontal="center"/>
    </xf>
    <xf numFmtId="3" fontId="0" fillId="8" borderId="3" xfId="0" applyNumberFormat="1" applyFont="1" applyFill="1" applyBorder="1" applyAlignment="1">
      <alignment horizontal="center"/>
    </xf>
    <xf numFmtId="10" fontId="0" fillId="8" borderId="3" xfId="0" applyNumberFormat="1" applyFont="1" applyFill="1" applyBorder="1" applyAlignment="1">
      <alignment horizontal="center"/>
    </xf>
    <xf numFmtId="10" fontId="0" fillId="6" borderId="13" xfId="0" applyNumberFormat="1" applyFont="1" applyFill="1" applyBorder="1" applyAlignment="1">
      <alignment/>
    </xf>
    <xf numFmtId="10" fontId="0" fillId="6" borderId="10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9" fontId="0" fillId="0" borderId="0" xfId="0" applyNumberForma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2" fillId="9" borderId="3" xfId="0" applyNumberFormat="1" applyFont="1" applyFill="1" applyBorder="1" applyAlignment="1">
      <alignment/>
    </xf>
    <xf numFmtId="10" fontId="2" fillId="9" borderId="3" xfId="0" applyNumberFormat="1" applyFont="1" applyFill="1" applyBorder="1" applyAlignment="1">
      <alignment/>
    </xf>
    <xf numFmtId="3" fontId="1" fillId="9" borderId="3" xfId="0" applyNumberFormat="1" applyFont="1" applyFill="1" applyBorder="1" applyAlignment="1">
      <alignment/>
    </xf>
    <xf numFmtId="3" fontId="16" fillId="10" borderId="3" xfId="0" applyNumberFormat="1" applyFont="1" applyFill="1" applyBorder="1" applyAlignment="1">
      <alignment/>
    </xf>
    <xf numFmtId="10" fontId="2" fillId="10" borderId="3" xfId="0" applyNumberFormat="1" applyFont="1" applyFill="1" applyBorder="1" applyAlignment="1">
      <alignment/>
    </xf>
    <xf numFmtId="3" fontId="1" fillId="10" borderId="3" xfId="0" applyNumberFormat="1" applyFont="1" applyFill="1" applyBorder="1" applyAlignment="1">
      <alignment/>
    </xf>
    <xf numFmtId="0" fontId="0" fillId="9" borderId="3" xfId="0" applyFill="1" applyBorder="1" applyAlignment="1">
      <alignment/>
    </xf>
    <xf numFmtId="0" fontId="0" fillId="6" borderId="3" xfId="0" applyFill="1" applyBorder="1" applyAlignment="1">
      <alignment/>
    </xf>
    <xf numFmtId="0" fontId="0" fillId="5" borderId="3" xfId="0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0" fontId="0" fillId="0" borderId="15" xfId="0" applyBorder="1" applyAlignment="1">
      <alignment/>
    </xf>
    <xf numFmtId="0" fontId="9" fillId="6" borderId="16" xfId="0" applyFont="1" applyFill="1" applyBorder="1" applyAlignment="1">
      <alignment horizontal="left"/>
    </xf>
    <xf numFmtId="0" fontId="3" fillId="6" borderId="17" xfId="0" applyFont="1" applyFill="1" applyBorder="1" applyAlignment="1">
      <alignment/>
    </xf>
    <xf numFmtId="0" fontId="3" fillId="6" borderId="18" xfId="0" applyFont="1" applyFill="1" applyBorder="1" applyAlignment="1">
      <alignment/>
    </xf>
    <xf numFmtId="0" fontId="0" fillId="6" borderId="0" xfId="0" applyFont="1" applyFill="1" applyAlignment="1">
      <alignment/>
    </xf>
    <xf numFmtId="0" fontId="8" fillId="7" borderId="19" xfId="0" applyFont="1" applyFill="1" applyBorder="1" applyAlignment="1">
      <alignment horizontal="justify" vertical="top" wrapText="1"/>
    </xf>
    <xf numFmtId="0" fontId="12" fillId="7" borderId="19" xfId="0" applyFont="1" applyFill="1" applyBorder="1" applyAlignment="1">
      <alignment horizontal="center" vertical="top" wrapText="1"/>
    </xf>
    <xf numFmtId="0" fontId="12" fillId="8" borderId="19" xfId="0" applyFont="1" applyFill="1" applyBorder="1" applyAlignment="1">
      <alignment horizontal="center" vertical="top" wrapText="1"/>
    </xf>
    <xf numFmtId="0" fontId="12" fillId="5" borderId="19" xfId="0" applyFont="1" applyFill="1" applyBorder="1" applyAlignment="1">
      <alignment horizontal="center" vertical="top" wrapText="1"/>
    </xf>
    <xf numFmtId="0" fontId="22" fillId="7" borderId="19" xfId="0" applyFont="1" applyFill="1" applyBorder="1" applyAlignment="1">
      <alignment horizontal="justify" vertical="top" wrapText="1"/>
    </xf>
    <xf numFmtId="0" fontId="8" fillId="7" borderId="19" xfId="0" applyFont="1" applyFill="1" applyBorder="1" applyAlignment="1">
      <alignment horizontal="center" vertical="top" wrapText="1"/>
    </xf>
    <xf numFmtId="9" fontId="8" fillId="8" borderId="19" xfId="0" applyNumberFormat="1" applyFont="1" applyFill="1" applyBorder="1" applyAlignment="1">
      <alignment horizontal="center" vertical="top" wrapText="1"/>
    </xf>
    <xf numFmtId="9" fontId="8" fillId="5" borderId="19" xfId="0" applyNumberFormat="1" applyFont="1" applyFill="1" applyBorder="1" applyAlignment="1">
      <alignment horizontal="center" vertical="top" wrapText="1"/>
    </xf>
    <xf numFmtId="0" fontId="22" fillId="7" borderId="19" xfId="0" applyFont="1" applyFill="1" applyBorder="1" applyAlignment="1" quotePrefix="1">
      <alignment horizontal="justify" vertical="top" wrapText="1"/>
    </xf>
    <xf numFmtId="0" fontId="22" fillId="7" borderId="19" xfId="0" applyFont="1" applyFill="1" applyBorder="1" applyAlignment="1" quotePrefix="1">
      <alignment horizontal="left" vertical="center" wrapText="1"/>
    </xf>
    <xf numFmtId="0" fontId="23" fillId="6" borderId="16" xfId="0" applyFont="1" applyFill="1" applyBorder="1" applyAlignment="1">
      <alignment horizontal="justify" vertical="top" wrapText="1"/>
    </xf>
    <xf numFmtId="0" fontId="2" fillId="6" borderId="0" xfId="0" applyFont="1" applyFill="1" applyAlignment="1">
      <alignment/>
    </xf>
    <xf numFmtId="0" fontId="2" fillId="6" borderId="20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31" fillId="11" borderId="19" xfId="0" applyFont="1" applyFill="1" applyBorder="1" applyAlignment="1">
      <alignment horizontal="justify" vertical="center"/>
    </xf>
    <xf numFmtId="3" fontId="19" fillId="11" borderId="19" xfId="15" applyNumberFormat="1" applyFont="1" applyFill="1" applyBorder="1" applyAlignment="1">
      <alignment horizontal="center" vertical="center"/>
    </xf>
    <xf numFmtId="0" fontId="32" fillId="12" borderId="19" xfId="0" applyFont="1" applyFill="1" applyBorder="1" applyAlignment="1">
      <alignment horizontal="justify" vertical="center"/>
    </xf>
    <xf numFmtId="3" fontId="26" fillId="12" borderId="19" xfId="15" applyNumberFormat="1" applyFont="1" applyFill="1" applyBorder="1" applyAlignment="1">
      <alignment horizontal="center" vertical="center"/>
    </xf>
    <xf numFmtId="0" fontId="33" fillId="2" borderId="19" xfId="0" applyFont="1" applyFill="1" applyBorder="1" applyAlignment="1">
      <alignment horizontal="justify" vertical="center"/>
    </xf>
    <xf numFmtId="0" fontId="34" fillId="2" borderId="19" xfId="0" applyFont="1" applyFill="1" applyBorder="1" applyAlignment="1">
      <alignment horizontal="justify" vertical="center" wrapText="1"/>
    </xf>
    <xf numFmtId="9" fontId="34" fillId="2" borderId="21" xfId="0" applyNumberFormat="1" applyFont="1" applyFill="1" applyBorder="1" applyAlignment="1" quotePrefix="1">
      <alignment horizontal="center" vertical="center"/>
    </xf>
    <xf numFmtId="0" fontId="34" fillId="2" borderId="19" xfId="0" applyFont="1" applyFill="1" applyBorder="1" applyAlignment="1">
      <alignment horizontal="justify" vertical="center"/>
    </xf>
    <xf numFmtId="0" fontId="32" fillId="12" borderId="19" xfId="0" applyFont="1" applyFill="1" applyBorder="1" applyAlignment="1">
      <alignment horizontal="justify"/>
    </xf>
    <xf numFmtId="0" fontId="35" fillId="2" borderId="19" xfId="0" applyFont="1" applyFill="1" applyBorder="1" applyAlignment="1">
      <alignment horizontal="justify" vertical="center"/>
    </xf>
    <xf numFmtId="0" fontId="2" fillId="6" borderId="22" xfId="0" applyFont="1" applyFill="1" applyBorder="1" applyAlignment="1">
      <alignment/>
    </xf>
    <xf numFmtId="0" fontId="34" fillId="6" borderId="20" xfId="0" applyFont="1" applyFill="1" applyBorder="1" applyAlignment="1">
      <alignment horizontal="justify"/>
    </xf>
    <xf numFmtId="0" fontId="36" fillId="11" borderId="19" xfId="0" applyFont="1" applyFill="1" applyBorder="1" applyAlignment="1">
      <alignment horizontal="justify" vertical="center"/>
    </xf>
    <xf numFmtId="3" fontId="37" fillId="11" borderId="19" xfId="15" applyNumberFormat="1" applyFont="1" applyFill="1" applyBorder="1" applyAlignment="1">
      <alignment horizontal="center" vertical="center"/>
    </xf>
    <xf numFmtId="0" fontId="34" fillId="6" borderId="20" xfId="0" applyFont="1" applyFill="1" applyBorder="1" applyAlignment="1">
      <alignment horizontal="justify" vertical="center"/>
    </xf>
    <xf numFmtId="3" fontId="2" fillId="6" borderId="0" xfId="15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/>
    </xf>
    <xf numFmtId="0" fontId="2" fillId="6" borderId="23" xfId="0" applyFont="1" applyFill="1" applyBorder="1" applyAlignment="1">
      <alignment/>
    </xf>
    <xf numFmtId="0" fontId="34" fillId="6" borderId="0" xfId="0" applyFont="1" applyFill="1" applyAlignment="1">
      <alignment horizontal="justify" vertical="center"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/>
    </xf>
    <xf numFmtId="0" fontId="0" fillId="6" borderId="0" xfId="0" applyFill="1" applyAlignment="1">
      <alignment/>
    </xf>
    <xf numFmtId="14" fontId="4" fillId="0" borderId="0" xfId="0" applyNumberFormat="1" applyFont="1" applyAlignment="1">
      <alignment/>
    </xf>
    <xf numFmtId="0" fontId="0" fillId="7" borderId="0" xfId="0" applyFill="1" applyAlignment="1">
      <alignment/>
    </xf>
    <xf numFmtId="0" fontId="0" fillId="5" borderId="0" xfId="0" applyFill="1" applyAlignment="1">
      <alignment/>
    </xf>
    <xf numFmtId="3" fontId="0" fillId="5" borderId="3" xfId="0" applyNumberFormat="1" applyFill="1" applyBorder="1" applyAlignment="1">
      <alignment/>
    </xf>
    <xf numFmtId="184" fontId="0" fillId="5" borderId="3" xfId="0" applyNumberFormat="1" applyFill="1" applyBorder="1" applyAlignment="1">
      <alignment/>
    </xf>
    <xf numFmtId="2" fontId="0" fillId="5" borderId="3" xfId="0" applyNumberFormat="1" applyFill="1" applyBorder="1" applyAlignment="1">
      <alignment/>
    </xf>
    <xf numFmtId="182" fontId="0" fillId="5" borderId="3" xfId="0" applyNumberFormat="1" applyFill="1" applyBorder="1" applyAlignment="1">
      <alignment/>
    </xf>
    <xf numFmtId="3" fontId="0" fillId="7" borderId="3" xfId="0" applyNumberFormat="1" applyFill="1" applyBorder="1" applyAlignment="1">
      <alignment/>
    </xf>
    <xf numFmtId="184" fontId="0" fillId="7" borderId="3" xfId="0" applyNumberFormat="1" applyFill="1" applyBorder="1" applyAlignment="1">
      <alignment/>
    </xf>
    <xf numFmtId="2" fontId="0" fillId="7" borderId="3" xfId="0" applyNumberFormat="1" applyFill="1" applyBorder="1" applyAlignment="1">
      <alignment/>
    </xf>
    <xf numFmtId="182" fontId="0" fillId="7" borderId="3" xfId="0" applyNumberFormat="1" applyFill="1" applyBorder="1" applyAlignment="1">
      <alignment/>
    </xf>
    <xf numFmtId="3" fontId="0" fillId="7" borderId="15" xfId="0" applyNumberFormat="1" applyFill="1" applyBorder="1" applyAlignment="1">
      <alignment horizontal="center"/>
    </xf>
    <xf numFmtId="3" fontId="0" fillId="7" borderId="0" xfId="0" applyNumberFormat="1" applyFill="1" applyAlignment="1">
      <alignment horizontal="center"/>
    </xf>
    <xf numFmtId="3" fontId="0" fillId="7" borderId="0" xfId="0" applyNumberFormat="1" applyFill="1" applyBorder="1" applyAlignment="1">
      <alignment horizontal="center"/>
    </xf>
    <xf numFmtId="0" fontId="25" fillId="2" borderId="16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6" borderId="22" xfId="0" applyFont="1" applyFill="1" applyBorder="1" applyAlignment="1">
      <alignment horizontal="left"/>
    </xf>
    <xf numFmtId="0" fontId="9" fillId="6" borderId="24" xfId="0" applyFont="1" applyFill="1" applyBorder="1" applyAlignment="1">
      <alignment horizontal="justify"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4" fillId="6" borderId="24" xfId="0" applyFont="1" applyFill="1" applyBorder="1" applyAlignment="1">
      <alignment horizontal="justify" vertical="top"/>
    </xf>
    <xf numFmtId="0" fontId="3" fillId="6" borderId="14" xfId="0" applyFont="1" applyFill="1" applyBorder="1" applyAlignment="1">
      <alignment/>
    </xf>
    <xf numFmtId="0" fontId="3" fillId="6" borderId="23" xfId="0" applyFont="1" applyFill="1" applyBorder="1" applyAlignment="1">
      <alignment/>
    </xf>
    <xf numFmtId="0" fontId="30" fillId="2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31" fillId="7" borderId="16" xfId="0" applyFont="1" applyFill="1" applyBorder="1" applyAlignment="1">
      <alignment horizontal="justify" vertical="center" wrapText="1"/>
    </xf>
    <xf numFmtId="0" fontId="3" fillId="7" borderId="17" xfId="0" applyFont="1" applyFill="1" applyBorder="1" applyAlignment="1">
      <alignment vertical="center" wrapText="1"/>
    </xf>
    <xf numFmtId="0" fontId="3" fillId="7" borderId="18" xfId="0" applyFont="1" applyFill="1" applyBorder="1" applyAlignment="1">
      <alignment vertical="center" wrapText="1"/>
    </xf>
    <xf numFmtId="0" fontId="3" fillId="7" borderId="24" xfId="0" applyFont="1" applyFill="1" applyBorder="1" applyAlignment="1">
      <alignment vertical="center" wrapText="1"/>
    </xf>
    <xf numFmtId="0" fontId="3" fillId="7" borderId="14" xfId="0" applyFont="1" applyFill="1" applyBorder="1" applyAlignment="1">
      <alignment vertical="center" wrapText="1"/>
    </xf>
    <xf numFmtId="0" fontId="3" fillId="7" borderId="23" xfId="0" applyFont="1" applyFill="1" applyBorder="1" applyAlignment="1">
      <alignment vertical="center" wrapText="1"/>
    </xf>
    <xf numFmtId="0" fontId="28" fillId="7" borderId="16" xfId="0" applyFont="1" applyFill="1" applyBorder="1" applyAlignment="1">
      <alignment horizontal="justify" vertical="center" wrapText="1"/>
    </xf>
    <xf numFmtId="0" fontId="28" fillId="7" borderId="17" xfId="0" applyFont="1" applyFill="1" applyBorder="1" applyAlignment="1">
      <alignment horizontal="justify" vertical="center" wrapText="1"/>
    </xf>
    <xf numFmtId="0" fontId="28" fillId="7" borderId="18" xfId="0" applyFont="1" applyFill="1" applyBorder="1" applyAlignment="1">
      <alignment horizontal="justify" vertical="center" wrapText="1"/>
    </xf>
    <xf numFmtId="0" fontId="28" fillId="7" borderId="20" xfId="0" applyFont="1" applyFill="1" applyBorder="1" applyAlignment="1">
      <alignment horizontal="justify" vertical="center" wrapText="1"/>
    </xf>
    <xf numFmtId="0" fontId="28" fillId="7" borderId="0" xfId="0" applyFont="1" applyFill="1" applyBorder="1" applyAlignment="1">
      <alignment horizontal="justify" vertical="center" wrapText="1"/>
    </xf>
    <xf numFmtId="0" fontId="28" fillId="7" borderId="22" xfId="0" applyFont="1" applyFill="1" applyBorder="1" applyAlignment="1">
      <alignment horizontal="justify" vertical="center" wrapText="1"/>
    </xf>
    <xf numFmtId="0" fontId="28" fillId="7" borderId="24" xfId="0" applyFont="1" applyFill="1" applyBorder="1" applyAlignment="1">
      <alignment horizontal="justify" vertical="center" wrapText="1"/>
    </xf>
    <xf numFmtId="0" fontId="28" fillId="7" borderId="14" xfId="0" applyFont="1" applyFill="1" applyBorder="1" applyAlignment="1">
      <alignment horizontal="justify" vertical="center" wrapText="1"/>
    </xf>
    <xf numFmtId="0" fontId="28" fillId="7" borderId="23" xfId="0" applyFont="1" applyFill="1" applyBorder="1" applyAlignment="1">
      <alignment horizontal="justify" vertical="center" wrapText="1"/>
    </xf>
    <xf numFmtId="0" fontId="25" fillId="11" borderId="25" xfId="0" applyFont="1" applyFill="1" applyBorder="1" applyAlignment="1">
      <alignment horizontal="center" vertical="center"/>
    </xf>
    <xf numFmtId="0" fontId="29" fillId="12" borderId="2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6" fillId="7" borderId="20" xfId="0" applyFont="1" applyFill="1" applyBorder="1" applyAlignment="1">
      <alignment horizontal="left" vertical="center"/>
    </xf>
    <xf numFmtId="0" fontId="27" fillId="7" borderId="0" xfId="0" applyFont="1" applyFill="1" applyAlignment="1">
      <alignment horizontal="left" vertical="center"/>
    </xf>
    <xf numFmtId="0" fontId="27" fillId="7" borderId="22" xfId="0" applyFont="1" applyFill="1" applyBorder="1" applyAlignment="1">
      <alignment horizontal="left" vertical="center"/>
    </xf>
    <xf numFmtId="0" fontId="2" fillId="6" borderId="2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2" fillId="7" borderId="16" xfId="0" applyFont="1" applyFill="1" applyBorder="1" applyAlignment="1">
      <alignment vertical="center" wrapText="1"/>
    </xf>
    <xf numFmtId="0" fontId="0" fillId="7" borderId="17" xfId="0" applyFill="1" applyBorder="1" applyAlignment="1">
      <alignment vertical="center" wrapText="1"/>
    </xf>
    <xf numFmtId="0" fontId="0" fillId="7" borderId="18" xfId="0" applyFill="1" applyBorder="1" applyAlignment="1">
      <alignment vertical="center" wrapText="1"/>
    </xf>
    <xf numFmtId="0" fontId="0" fillId="7" borderId="24" xfId="0" applyFill="1" applyBorder="1" applyAlignment="1">
      <alignment vertical="center" wrapText="1"/>
    </xf>
    <xf numFmtId="0" fontId="0" fillId="7" borderId="14" xfId="0" applyFill="1" applyBorder="1" applyAlignment="1">
      <alignment vertical="center" wrapText="1"/>
    </xf>
    <xf numFmtId="0" fontId="0" fillId="7" borderId="23" xfId="0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2" fontId="7" fillId="6" borderId="3" xfId="0" applyNumberFormat="1" applyFont="1" applyFill="1" applyBorder="1" applyAlignment="1">
      <alignment horizontal="center" vertical="center"/>
    </xf>
    <xf numFmtId="1" fontId="7" fillId="6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9" fontId="7" fillId="6" borderId="3" xfId="0" applyNumberFormat="1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9" fontId="0" fillId="6" borderId="3" xfId="0" applyNumberFormat="1" applyFill="1" applyBorder="1" applyAlignment="1">
      <alignment horizontal="center" vertical="center" wrapText="1"/>
    </xf>
    <xf numFmtId="10" fontId="7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0" fontId="0" fillId="6" borderId="0" xfId="0" applyFill="1" applyAlignment="1">
      <alignment horizontal="left" vertical="justify" wrapText="1"/>
    </xf>
    <xf numFmtId="0" fontId="0" fillId="5" borderId="0" xfId="0" applyFill="1" applyAlignment="1">
      <alignment horizontal="left" vertical="justify" wrapText="1"/>
    </xf>
    <xf numFmtId="0" fontId="0" fillId="9" borderId="0" xfId="0" applyFill="1" applyAlignment="1">
      <alignment horizontal="left" vertical="justify" wrapText="1"/>
    </xf>
    <xf numFmtId="0" fontId="0" fillId="6" borderId="0" xfId="0" applyFill="1" applyAlignment="1">
      <alignment/>
    </xf>
    <xf numFmtId="0" fontId="0" fillId="0" borderId="0" xfId="0" applyAlignment="1">
      <alignment/>
    </xf>
    <xf numFmtId="0" fontId="9" fillId="0" borderId="2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6" borderId="2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C7" sqref="C7"/>
    </sheetView>
  </sheetViews>
  <sheetFormatPr defaultColWidth="9.00390625" defaultRowHeight="12.75"/>
  <cols>
    <col min="1" max="1" width="28.125" style="92" customWidth="1"/>
    <col min="2" max="2" width="7.25390625" style="92" customWidth="1"/>
    <col min="3" max="3" width="7.875" style="92" customWidth="1"/>
    <col min="4" max="4" width="8.125" style="92" customWidth="1"/>
    <col min="5" max="5" width="7.875" style="92" customWidth="1"/>
    <col min="6" max="6" width="7.25390625" style="92" customWidth="1"/>
    <col min="7" max="8" width="8.25390625" style="92" customWidth="1"/>
    <col min="9" max="9" width="7.875" style="92" customWidth="1"/>
    <col min="10" max="16384" width="9.125" style="92" customWidth="1"/>
  </cols>
  <sheetData>
    <row r="1" spans="1:8" ht="13.5" thickTop="1">
      <c r="A1" s="89" t="s">
        <v>249</v>
      </c>
      <c r="B1" s="90"/>
      <c r="C1" s="90"/>
      <c r="D1" s="90"/>
      <c r="E1" s="90"/>
      <c r="F1" s="90"/>
      <c r="G1" s="90"/>
      <c r="H1" s="91"/>
    </row>
    <row r="2" spans="1:8" ht="12.75">
      <c r="A2" s="144" t="s">
        <v>139</v>
      </c>
      <c r="B2" s="145"/>
      <c r="C2" s="145"/>
      <c r="D2" s="145"/>
      <c r="E2" s="145"/>
      <c r="F2" s="145"/>
      <c r="G2" s="145"/>
      <c r="H2" s="146"/>
    </row>
    <row r="3" spans="1:8" ht="13.5" thickBot="1">
      <c r="A3" s="147" t="s">
        <v>140</v>
      </c>
      <c r="B3" s="148"/>
      <c r="C3" s="148"/>
      <c r="D3" s="148"/>
      <c r="E3" s="148"/>
      <c r="F3" s="148"/>
      <c r="G3" s="148"/>
      <c r="H3" s="149"/>
    </row>
    <row r="4" spans="1:9" ht="14.25" thickBot="1" thickTop="1">
      <c r="A4" s="93"/>
      <c r="B4" s="94">
        <v>1996</v>
      </c>
      <c r="C4" s="95" t="s">
        <v>141</v>
      </c>
      <c r="D4" s="96" t="s">
        <v>142</v>
      </c>
      <c r="E4" s="94">
        <v>1995</v>
      </c>
      <c r="F4" s="95" t="s">
        <v>141</v>
      </c>
      <c r="G4" s="96" t="s">
        <v>143</v>
      </c>
      <c r="H4" s="94">
        <v>1994</v>
      </c>
      <c r="I4" s="95" t="s">
        <v>141</v>
      </c>
    </row>
    <row r="5" spans="1:9" ht="16.5" customHeight="1" thickBot="1" thickTop="1">
      <c r="A5" s="97" t="s">
        <v>144</v>
      </c>
      <c r="B5" s="98">
        <v>560</v>
      </c>
      <c r="C5" s="99">
        <f>B5/$B$5</f>
        <v>1</v>
      </c>
      <c r="D5" s="100">
        <f>(B5-E5)/E5</f>
        <v>0.16666666666666666</v>
      </c>
      <c r="E5" s="98">
        <v>480</v>
      </c>
      <c r="F5" s="99">
        <f>E5/$E$5</f>
        <v>1</v>
      </c>
      <c r="G5" s="100">
        <f>(E5-H5)/H5</f>
        <v>0.14285714285714285</v>
      </c>
      <c r="H5" s="98">
        <v>420</v>
      </c>
      <c r="I5" s="99">
        <f>H5/$H$5</f>
        <v>1</v>
      </c>
    </row>
    <row r="6" spans="1:9" ht="16.5" customHeight="1" thickBot="1" thickTop="1">
      <c r="A6" s="97" t="s">
        <v>145</v>
      </c>
      <c r="B6" s="98">
        <v>385</v>
      </c>
      <c r="C6" s="99">
        <f aca="true" t="shared" si="0" ref="C6:C14">B6/$B$5</f>
        <v>0.6875</v>
      </c>
      <c r="D6" s="100">
        <f aca="true" t="shared" si="1" ref="D6:D14">(B6-E6)/E6</f>
        <v>0.11594202898550725</v>
      </c>
      <c r="E6" s="98">
        <v>345</v>
      </c>
      <c r="F6" s="99">
        <f aca="true" t="shared" si="2" ref="F6:F14">E6/$E$5</f>
        <v>0.71875</v>
      </c>
      <c r="G6" s="100">
        <f aca="true" t="shared" si="3" ref="G6:G14">(E6-H6)/H6</f>
        <v>0.11290322580645161</v>
      </c>
      <c r="H6" s="98">
        <v>310</v>
      </c>
      <c r="I6" s="99">
        <f aca="true" t="shared" si="4" ref="I6:I14">H6/$H$5</f>
        <v>0.7380952380952381</v>
      </c>
    </row>
    <row r="7" spans="1:9" ht="16.5" customHeight="1" thickBot="1" thickTop="1">
      <c r="A7" s="97" t="s">
        <v>146</v>
      </c>
      <c r="B7" s="98">
        <f>B5-B6</f>
        <v>175</v>
      </c>
      <c r="C7" s="99">
        <f t="shared" si="0"/>
        <v>0.3125</v>
      </c>
      <c r="D7" s="100">
        <f t="shared" si="1"/>
        <v>0.2962962962962963</v>
      </c>
      <c r="E7" s="98">
        <f>E5-E6</f>
        <v>135</v>
      </c>
      <c r="F7" s="99">
        <f t="shared" si="2"/>
        <v>0.28125</v>
      </c>
      <c r="G7" s="100">
        <f t="shared" si="3"/>
        <v>0.22727272727272727</v>
      </c>
      <c r="H7" s="98">
        <f>H5-H6</f>
        <v>110</v>
      </c>
      <c r="I7" s="99">
        <f t="shared" si="4"/>
        <v>0.2619047619047619</v>
      </c>
    </row>
    <row r="8" spans="1:9" ht="16.5" customHeight="1" thickBot="1" thickTop="1">
      <c r="A8" s="97" t="s">
        <v>147</v>
      </c>
      <c r="B8" s="98">
        <v>14</v>
      </c>
      <c r="C8" s="99">
        <f t="shared" si="0"/>
        <v>0.025</v>
      </c>
      <c r="D8" s="100">
        <f t="shared" si="1"/>
        <v>0.16666666666666666</v>
      </c>
      <c r="E8" s="98">
        <v>12</v>
      </c>
      <c r="F8" s="99">
        <f t="shared" si="2"/>
        <v>0.025</v>
      </c>
      <c r="G8" s="100">
        <f t="shared" si="3"/>
        <v>0</v>
      </c>
      <c r="H8" s="98">
        <v>12</v>
      </c>
      <c r="I8" s="99">
        <f t="shared" si="4"/>
        <v>0.02857142857142857</v>
      </c>
    </row>
    <row r="9" spans="1:9" ht="16.5" customHeight="1" thickBot="1" thickTop="1">
      <c r="A9" s="97" t="s">
        <v>148</v>
      </c>
      <c r="B9" s="98">
        <v>48</v>
      </c>
      <c r="C9" s="99">
        <f t="shared" si="0"/>
        <v>0.08571428571428572</v>
      </c>
      <c r="D9" s="100">
        <f t="shared" si="1"/>
        <v>1.0869565217391304</v>
      </c>
      <c r="E9" s="98">
        <v>23</v>
      </c>
      <c r="F9" s="99">
        <f t="shared" si="2"/>
        <v>0.04791666666666667</v>
      </c>
      <c r="G9" s="100">
        <f t="shared" si="3"/>
        <v>-0.11538461538461539</v>
      </c>
      <c r="H9" s="98">
        <v>26</v>
      </c>
      <c r="I9" s="99">
        <f t="shared" si="4"/>
        <v>0.06190476190476191</v>
      </c>
    </row>
    <row r="10" spans="1:9" ht="16.5" customHeight="1" thickBot="1" thickTop="1">
      <c r="A10" s="101" t="s">
        <v>149</v>
      </c>
      <c r="B10" s="98">
        <f>B7-B8-B9</f>
        <v>113</v>
      </c>
      <c r="C10" s="99">
        <f t="shared" si="0"/>
        <v>0.2017857142857143</v>
      </c>
      <c r="D10" s="100">
        <f t="shared" si="1"/>
        <v>0.13</v>
      </c>
      <c r="E10" s="98">
        <f>E7-E8-E9</f>
        <v>100</v>
      </c>
      <c r="F10" s="99">
        <f t="shared" si="2"/>
        <v>0.20833333333333334</v>
      </c>
      <c r="G10" s="100">
        <f t="shared" si="3"/>
        <v>0.3888888888888889</v>
      </c>
      <c r="H10" s="98">
        <f>H7-H8-H9</f>
        <v>72</v>
      </c>
      <c r="I10" s="99">
        <f t="shared" si="4"/>
        <v>0.17142857142857143</v>
      </c>
    </row>
    <row r="11" spans="1:9" ht="16.5" customHeight="1" thickBot="1" thickTop="1">
      <c r="A11" s="97" t="s">
        <v>150</v>
      </c>
      <c r="B11" s="98">
        <v>16</v>
      </c>
      <c r="C11" s="99">
        <f t="shared" si="0"/>
        <v>0.02857142857142857</v>
      </c>
      <c r="D11" s="100">
        <f t="shared" si="1"/>
        <v>-0.4074074074074074</v>
      </c>
      <c r="E11" s="98">
        <v>27</v>
      </c>
      <c r="F11" s="99">
        <f t="shared" si="2"/>
        <v>0.05625</v>
      </c>
      <c r="G11" s="100">
        <f t="shared" si="3"/>
        <v>-0.12903225806451613</v>
      </c>
      <c r="H11" s="98">
        <v>31</v>
      </c>
      <c r="I11" s="99">
        <f t="shared" si="4"/>
        <v>0.07380952380952381</v>
      </c>
    </row>
    <row r="12" spans="1:9" ht="20.25" customHeight="1" thickBot="1" thickTop="1">
      <c r="A12" s="102" t="s">
        <v>151</v>
      </c>
      <c r="B12" s="98">
        <f>B10-B11</f>
        <v>97</v>
      </c>
      <c r="C12" s="99">
        <f t="shared" si="0"/>
        <v>0.1732142857142857</v>
      </c>
      <c r="D12" s="100">
        <f t="shared" si="1"/>
        <v>0.3287671232876712</v>
      </c>
      <c r="E12" s="98">
        <f>E10-E11</f>
        <v>73</v>
      </c>
      <c r="F12" s="99">
        <f t="shared" si="2"/>
        <v>0.15208333333333332</v>
      </c>
      <c r="G12" s="100">
        <f t="shared" si="3"/>
        <v>0.7804878048780488</v>
      </c>
      <c r="H12" s="98">
        <f>H10-H11</f>
        <v>41</v>
      </c>
      <c r="I12" s="99">
        <f t="shared" si="4"/>
        <v>0.09761904761904762</v>
      </c>
    </row>
    <row r="13" spans="1:9" ht="16.5" customHeight="1" thickBot="1" thickTop="1">
      <c r="A13" s="97" t="s">
        <v>152</v>
      </c>
      <c r="B13" s="98">
        <v>7</v>
      </c>
      <c r="C13" s="99">
        <f t="shared" si="0"/>
        <v>0.0125</v>
      </c>
      <c r="D13" s="100">
        <f t="shared" si="1"/>
        <v>2.5</v>
      </c>
      <c r="E13" s="98">
        <v>2</v>
      </c>
      <c r="F13" s="99">
        <f t="shared" si="2"/>
        <v>0.004166666666666667</v>
      </c>
      <c r="G13" s="100">
        <f t="shared" si="3"/>
        <v>-0.5</v>
      </c>
      <c r="H13" s="98">
        <v>4</v>
      </c>
      <c r="I13" s="99">
        <f t="shared" si="4"/>
        <v>0.009523809523809525</v>
      </c>
    </row>
    <row r="14" spans="1:9" ht="16.5" customHeight="1" thickBot="1" thickTop="1">
      <c r="A14" s="97" t="s">
        <v>153</v>
      </c>
      <c r="B14" s="98">
        <f>B12-B13</f>
        <v>90</v>
      </c>
      <c r="C14" s="99">
        <f t="shared" si="0"/>
        <v>0.16071428571428573</v>
      </c>
      <c r="D14" s="100">
        <f t="shared" si="1"/>
        <v>0.2676056338028169</v>
      </c>
      <c r="E14" s="98">
        <f>E12-E13</f>
        <v>71</v>
      </c>
      <c r="F14" s="99">
        <f t="shared" si="2"/>
        <v>0.14791666666666667</v>
      </c>
      <c r="G14" s="100">
        <f t="shared" si="3"/>
        <v>0.918918918918919</v>
      </c>
      <c r="H14" s="98">
        <f>H12-H13</f>
        <v>37</v>
      </c>
      <c r="I14" s="99">
        <f t="shared" si="4"/>
        <v>0.0880952380952381</v>
      </c>
    </row>
    <row r="15" spans="1:6" ht="15.75" thickTop="1">
      <c r="A15" s="103" t="s">
        <v>154</v>
      </c>
      <c r="B15" s="90"/>
      <c r="C15" s="90"/>
      <c r="D15" s="90"/>
      <c r="E15" s="90"/>
      <c r="F15" s="91"/>
    </row>
    <row r="16" spans="1:6" ht="13.5" thickBot="1">
      <c r="A16" s="150" t="s">
        <v>155</v>
      </c>
      <c r="B16" s="151"/>
      <c r="C16" s="151"/>
      <c r="D16" s="151"/>
      <c r="E16" s="151"/>
      <c r="F16" s="152"/>
    </row>
    <row r="17" ht="13.5" thickTop="1"/>
  </sheetData>
  <mergeCells count="3">
    <mergeCell ref="A2:H2"/>
    <mergeCell ref="A3:H3"/>
    <mergeCell ref="A16:F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E21" sqref="E21"/>
    </sheetView>
  </sheetViews>
  <sheetFormatPr defaultColWidth="9.00390625" defaultRowHeight="12.75"/>
  <cols>
    <col min="1" max="1" width="19.75390625" style="104" customWidth="1"/>
    <col min="2" max="2" width="15.75390625" style="104" customWidth="1"/>
    <col min="3" max="3" width="5.875" style="104" customWidth="1"/>
    <col min="4" max="4" width="15.75390625" style="104" customWidth="1"/>
    <col min="5" max="5" width="11.375" style="104" customWidth="1"/>
    <col min="6" max="6" width="1.875" style="104" customWidth="1"/>
    <col min="7" max="7" width="12.25390625" style="104" customWidth="1"/>
    <col min="8" max="8" width="8.25390625" style="104" customWidth="1"/>
    <col min="9" max="9" width="9.125" style="104" customWidth="1"/>
    <col min="10" max="10" width="7.75390625" style="104" customWidth="1"/>
    <col min="11" max="16384" width="9.125" style="104" customWidth="1"/>
  </cols>
  <sheetData>
    <row r="1" spans="1:10" ht="13.5" thickTop="1">
      <c r="A1" s="143" t="s">
        <v>156</v>
      </c>
      <c r="B1" s="173"/>
      <c r="C1" s="173"/>
      <c r="D1" s="173"/>
      <c r="E1" s="173"/>
      <c r="F1" s="173"/>
      <c r="G1" s="173"/>
      <c r="H1" s="173"/>
      <c r="I1" s="173"/>
      <c r="J1" s="174"/>
    </row>
    <row r="2" spans="1:10" ht="12.75">
      <c r="A2" s="175" t="s">
        <v>157</v>
      </c>
      <c r="B2" s="176"/>
      <c r="C2" s="176"/>
      <c r="D2" s="176"/>
      <c r="E2" s="176"/>
      <c r="F2" s="176"/>
      <c r="G2" s="176"/>
      <c r="H2" s="176"/>
      <c r="I2" s="176"/>
      <c r="J2" s="177"/>
    </row>
    <row r="3" spans="1:10" ht="13.5" thickBot="1">
      <c r="A3" s="178" t="s">
        <v>158</v>
      </c>
      <c r="B3" s="179"/>
      <c r="C3" s="179"/>
      <c r="D3" s="179"/>
      <c r="E3" s="179"/>
      <c r="F3" s="179"/>
      <c r="G3" s="179"/>
      <c r="H3" s="179"/>
      <c r="I3" s="179"/>
      <c r="J3" s="180"/>
    </row>
    <row r="4" spans="1:10" ht="12" thickTop="1">
      <c r="A4" s="181" t="s">
        <v>159</v>
      </c>
      <c r="B4" s="182"/>
      <c r="C4" s="182"/>
      <c r="D4" s="182"/>
      <c r="E4" s="182"/>
      <c r="F4" s="182"/>
      <c r="G4" s="182"/>
      <c r="H4" s="182"/>
      <c r="I4" s="182"/>
      <c r="J4" s="183"/>
    </row>
    <row r="5" spans="1:10" ht="12" thickBot="1">
      <c r="A5" s="184"/>
      <c r="B5" s="185"/>
      <c r="C5" s="185"/>
      <c r="D5" s="185"/>
      <c r="E5" s="185"/>
      <c r="F5" s="185"/>
      <c r="G5" s="185"/>
      <c r="H5" s="185"/>
      <c r="I5" s="185"/>
      <c r="J5" s="186"/>
    </row>
    <row r="6" spans="1:10" ht="12" thickTop="1">
      <c r="A6" s="162" t="s">
        <v>160</v>
      </c>
      <c r="B6" s="163"/>
      <c r="C6" s="163"/>
      <c r="D6" s="163"/>
      <c r="E6" s="163"/>
      <c r="F6" s="163"/>
      <c r="G6" s="163"/>
      <c r="H6" s="163"/>
      <c r="I6" s="163"/>
      <c r="J6" s="164"/>
    </row>
    <row r="7" spans="1:10" ht="11.25">
      <c r="A7" s="165"/>
      <c r="B7" s="166"/>
      <c r="C7" s="166"/>
      <c r="D7" s="166"/>
      <c r="E7" s="166"/>
      <c r="F7" s="166"/>
      <c r="G7" s="166"/>
      <c r="H7" s="166"/>
      <c r="I7" s="166"/>
      <c r="J7" s="167"/>
    </row>
    <row r="8" spans="1:10" ht="18" customHeight="1">
      <c r="A8" s="165"/>
      <c r="B8" s="166"/>
      <c r="C8" s="166"/>
      <c r="D8" s="166"/>
      <c r="E8" s="166"/>
      <c r="F8" s="166"/>
      <c r="G8" s="166"/>
      <c r="H8" s="166"/>
      <c r="I8" s="166"/>
      <c r="J8" s="167"/>
    </row>
    <row r="9" spans="1:10" ht="5.25" customHeight="1" hidden="1">
      <c r="A9" s="165"/>
      <c r="B9" s="166"/>
      <c r="C9" s="166"/>
      <c r="D9" s="166"/>
      <c r="E9" s="166"/>
      <c r="F9" s="166"/>
      <c r="G9" s="166"/>
      <c r="H9" s="166"/>
      <c r="I9" s="166"/>
      <c r="J9" s="167"/>
    </row>
    <row r="10" spans="1:10" ht="0.75" customHeight="1" hidden="1">
      <c r="A10" s="165"/>
      <c r="B10" s="166"/>
      <c r="C10" s="166"/>
      <c r="D10" s="166"/>
      <c r="E10" s="166"/>
      <c r="F10" s="166"/>
      <c r="G10" s="166"/>
      <c r="H10" s="166"/>
      <c r="I10" s="166"/>
      <c r="J10" s="167"/>
    </row>
    <row r="11" spans="1:10" ht="2.25" customHeight="1" thickBot="1">
      <c r="A11" s="168"/>
      <c r="B11" s="169"/>
      <c r="C11" s="169"/>
      <c r="D11" s="169"/>
      <c r="E11" s="169"/>
      <c r="F11" s="169"/>
      <c r="G11" s="169"/>
      <c r="H11" s="169"/>
      <c r="I11" s="169"/>
      <c r="J11" s="170"/>
    </row>
    <row r="12" spans="1:10" ht="12.75" thickBot="1" thickTop="1">
      <c r="A12" s="105"/>
      <c r="B12" s="106"/>
      <c r="C12" s="106"/>
      <c r="D12" s="171" t="s">
        <v>161</v>
      </c>
      <c r="E12" s="171"/>
      <c r="F12" s="106"/>
      <c r="G12" s="172" t="s">
        <v>162</v>
      </c>
      <c r="H12" s="172"/>
      <c r="I12" s="172" t="s">
        <v>61</v>
      </c>
      <c r="J12" s="172"/>
    </row>
    <row r="13" spans="1:10" ht="20.25" customHeight="1" thickBot="1" thickTop="1">
      <c r="A13" s="153" t="s">
        <v>131</v>
      </c>
      <c r="B13" s="154"/>
      <c r="C13" s="155"/>
      <c r="D13" s="107" t="s">
        <v>163</v>
      </c>
      <c r="E13" s="108">
        <v>5000000</v>
      </c>
      <c r="F13" s="106"/>
      <c r="G13" s="109" t="s">
        <v>164</v>
      </c>
      <c r="H13" s="110">
        <v>1000000</v>
      </c>
      <c r="I13" s="109" t="s">
        <v>165</v>
      </c>
      <c r="J13" s="110">
        <v>2000000</v>
      </c>
    </row>
    <row r="14" spans="1:10" ht="26.25" customHeight="1" thickBot="1" thickTop="1">
      <c r="A14" s="111" t="s">
        <v>134</v>
      </c>
      <c r="B14" s="112" t="s">
        <v>166</v>
      </c>
      <c r="C14" s="113">
        <f>E15/E13</f>
        <v>0.6</v>
      </c>
      <c r="D14" s="107" t="s">
        <v>167</v>
      </c>
      <c r="E14" s="108">
        <v>2000000</v>
      </c>
      <c r="F14" s="106"/>
      <c r="G14" s="109" t="s">
        <v>168</v>
      </c>
      <c r="H14" s="110">
        <v>1000000</v>
      </c>
      <c r="I14" s="109" t="s">
        <v>169</v>
      </c>
      <c r="J14" s="110">
        <v>500000</v>
      </c>
    </row>
    <row r="15" spans="1:10" ht="24" thickBot="1" thickTop="1">
      <c r="A15" s="111" t="s">
        <v>132</v>
      </c>
      <c r="B15" s="114" t="s">
        <v>170</v>
      </c>
      <c r="C15" s="113">
        <f>E21/E13</f>
        <v>0.18</v>
      </c>
      <c r="D15" s="107" t="s">
        <v>171</v>
      </c>
      <c r="E15" s="108">
        <f>E13-E14</f>
        <v>3000000</v>
      </c>
      <c r="F15" s="106"/>
      <c r="G15" s="109" t="s">
        <v>172</v>
      </c>
      <c r="H15" s="110">
        <v>1000000</v>
      </c>
      <c r="I15" s="109" t="s">
        <v>173</v>
      </c>
      <c r="J15" s="110">
        <v>1000000</v>
      </c>
    </row>
    <row r="16" spans="1:10" ht="25.5" customHeight="1" thickBot="1" thickTop="1">
      <c r="A16" s="111" t="s">
        <v>174</v>
      </c>
      <c r="B16" s="114" t="s">
        <v>175</v>
      </c>
      <c r="C16" s="113">
        <f>E21/J13</f>
        <v>0.45</v>
      </c>
      <c r="D16" s="107" t="s">
        <v>176</v>
      </c>
      <c r="E16" s="108">
        <v>1000000</v>
      </c>
      <c r="F16" s="106"/>
      <c r="G16" s="109" t="s">
        <v>177</v>
      </c>
      <c r="H16" s="110">
        <v>500000</v>
      </c>
      <c r="I16" s="109"/>
      <c r="J16" s="115"/>
    </row>
    <row r="17" spans="1:10" ht="24" thickBot="1" thickTop="1">
      <c r="A17" s="116" t="s">
        <v>178</v>
      </c>
      <c r="B17" s="114" t="s">
        <v>179</v>
      </c>
      <c r="C17" s="113">
        <f>E21/(H13+H14+H15+H16)</f>
        <v>0.2571428571428571</v>
      </c>
      <c r="D17" s="107" t="s">
        <v>180</v>
      </c>
      <c r="E17" s="108">
        <f>E15-E16</f>
        <v>2000000</v>
      </c>
      <c r="F17" s="106"/>
      <c r="G17" s="106"/>
      <c r="H17" s="106"/>
      <c r="I17" s="106"/>
      <c r="J17" s="117"/>
    </row>
    <row r="18" spans="1:10" ht="9.75" customHeight="1" thickBot="1" thickTop="1">
      <c r="A18" s="118" t="s">
        <v>181</v>
      </c>
      <c r="B18" s="106"/>
      <c r="C18" s="106"/>
      <c r="D18" s="119" t="s">
        <v>182</v>
      </c>
      <c r="E18" s="120">
        <v>500000</v>
      </c>
      <c r="F18" s="106"/>
      <c r="G18" s="106"/>
      <c r="H18" s="106"/>
      <c r="I18" s="106"/>
      <c r="J18" s="117"/>
    </row>
    <row r="19" spans="1:10" ht="12" customHeight="1" thickBot="1" thickTop="1">
      <c r="A19" s="121"/>
      <c r="B19" s="122"/>
      <c r="C19" s="106"/>
      <c r="D19" s="119" t="s">
        <v>183</v>
      </c>
      <c r="E19" s="120">
        <f>E17-E18</f>
        <v>1500000</v>
      </c>
      <c r="F19" s="106"/>
      <c r="G19" s="106"/>
      <c r="H19" s="106"/>
      <c r="I19" s="106"/>
      <c r="J19" s="117"/>
    </row>
    <row r="20" spans="1:10" ht="10.5" customHeight="1" thickBot="1" thickTop="1">
      <c r="A20" s="156" t="s">
        <v>184</v>
      </c>
      <c r="B20" s="157"/>
      <c r="C20" s="158"/>
      <c r="D20" s="119" t="s">
        <v>185</v>
      </c>
      <c r="E20" s="120">
        <f>E19*0.4</f>
        <v>600000</v>
      </c>
      <c r="F20" s="106"/>
      <c r="G20" s="106"/>
      <c r="H20" s="106"/>
      <c r="I20" s="106"/>
      <c r="J20" s="117"/>
    </row>
    <row r="21" spans="1:10" ht="11.25" customHeight="1" thickBot="1" thickTop="1">
      <c r="A21" s="159"/>
      <c r="B21" s="160"/>
      <c r="C21" s="161"/>
      <c r="D21" s="119" t="s">
        <v>186</v>
      </c>
      <c r="E21" s="120">
        <f>E19-E20</f>
        <v>900000</v>
      </c>
      <c r="F21" s="123"/>
      <c r="G21" s="123"/>
      <c r="H21" s="123"/>
      <c r="I21" s="123"/>
      <c r="J21" s="124"/>
    </row>
    <row r="22" spans="1:2" ht="12" thickTop="1">
      <c r="A22" s="125"/>
      <c r="B22" s="122"/>
    </row>
    <row r="23" spans="1:2" ht="11.25">
      <c r="A23" s="125"/>
      <c r="B23" s="122"/>
    </row>
    <row r="24" spans="1:2" ht="11.25">
      <c r="A24" s="125"/>
      <c r="B24" s="122"/>
    </row>
    <row r="25" spans="1:2" ht="11.25">
      <c r="A25" s="125"/>
      <c r="B25" s="122"/>
    </row>
    <row r="26" spans="1:2" ht="11.25">
      <c r="A26" s="125"/>
      <c r="B26" s="122"/>
    </row>
    <row r="27" spans="1:2" ht="11.25">
      <c r="A27" s="125"/>
      <c r="B27" s="122"/>
    </row>
    <row r="40" ht="30" customHeight="1"/>
  </sheetData>
  <mergeCells count="10">
    <mergeCell ref="A1:J1"/>
    <mergeCell ref="A2:J2"/>
    <mergeCell ref="A3:J3"/>
    <mergeCell ref="A4:J5"/>
    <mergeCell ref="A13:C13"/>
    <mergeCell ref="A20:C21"/>
    <mergeCell ref="A6:J11"/>
    <mergeCell ref="D12:E12"/>
    <mergeCell ref="G12:H12"/>
    <mergeCell ref="I12:J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28" sqref="A28"/>
    </sheetView>
  </sheetViews>
  <sheetFormatPr defaultColWidth="9.00390625" defaultRowHeight="12.75"/>
  <cols>
    <col min="1" max="1" width="39.75390625" style="29" bestFit="1" customWidth="1"/>
    <col min="2" max="4" width="11.125" style="29" bestFit="1" customWidth="1"/>
    <col min="5" max="8" width="9.125" style="29" customWidth="1"/>
    <col min="9" max="9" width="10.00390625" style="29" bestFit="1" customWidth="1"/>
    <col min="10" max="16384" width="9.125" style="29" customWidth="1"/>
  </cols>
  <sheetData>
    <row r="1" spans="1:3" ht="12.75">
      <c r="A1" s="187" t="s">
        <v>19</v>
      </c>
      <c r="B1" s="187"/>
      <c r="C1" s="187"/>
    </row>
    <row r="2" spans="1:3" ht="12.75">
      <c r="A2" s="187" t="s">
        <v>20</v>
      </c>
      <c r="B2" s="187"/>
      <c r="C2" s="187"/>
    </row>
    <row r="3" spans="1:4" ht="12.75">
      <c r="A3" s="30" t="s">
        <v>21</v>
      </c>
      <c r="B3" s="28">
        <v>2000</v>
      </c>
      <c r="C3" s="28">
        <v>2001</v>
      </c>
      <c r="D3" s="28">
        <v>2002</v>
      </c>
    </row>
    <row r="4" spans="1:4" ht="16.5" customHeight="1">
      <c r="A4" s="29" t="s">
        <v>2</v>
      </c>
      <c r="B4" s="31">
        <v>165000000</v>
      </c>
      <c r="C4" s="31">
        <v>180000000</v>
      </c>
      <c r="D4" s="31">
        <v>200000000</v>
      </c>
    </row>
    <row r="5" spans="1:4" ht="16.5" customHeight="1">
      <c r="A5" s="29" t="s">
        <v>22</v>
      </c>
      <c r="B5" s="31">
        <v>62450000</v>
      </c>
      <c r="C5" s="31">
        <v>74000320</v>
      </c>
      <c r="D5" s="31">
        <v>82000000</v>
      </c>
    </row>
    <row r="6" spans="1:4" ht="16.5" customHeight="1">
      <c r="A6" s="29" t="s">
        <v>23</v>
      </c>
      <c r="B6" s="31">
        <v>0</v>
      </c>
      <c r="C6" s="31"/>
      <c r="D6" s="31"/>
    </row>
    <row r="7" spans="1:4" ht="16.5" customHeight="1">
      <c r="A7" s="29" t="s">
        <v>24</v>
      </c>
      <c r="B7" s="31"/>
      <c r="C7" s="31"/>
      <c r="D7" s="31"/>
    </row>
    <row r="8" spans="1:9" ht="16.5" customHeight="1">
      <c r="A8" s="29" t="s">
        <v>25</v>
      </c>
      <c r="B8" s="31">
        <v>305650120</v>
      </c>
      <c r="C8" s="31">
        <v>450120000</v>
      </c>
      <c r="D8" s="31">
        <v>620456320</v>
      </c>
      <c r="E8" s="30" t="s">
        <v>42</v>
      </c>
      <c r="I8" s="30" t="s">
        <v>45</v>
      </c>
    </row>
    <row r="9" spans="1:10" ht="16.5" customHeight="1">
      <c r="A9" s="29" t="s">
        <v>26</v>
      </c>
      <c r="B9" s="31">
        <v>5000000</v>
      </c>
      <c r="C9" s="31">
        <v>8000000</v>
      </c>
      <c r="D9" s="31">
        <v>10000000</v>
      </c>
      <c r="E9" s="28">
        <v>2000</v>
      </c>
      <c r="F9" s="28">
        <v>2001</v>
      </c>
      <c r="G9" s="28">
        <v>2002</v>
      </c>
      <c r="I9" s="30" t="s">
        <v>43</v>
      </c>
      <c r="J9" s="30" t="s">
        <v>44</v>
      </c>
    </row>
    <row r="10" spans="1:10" ht="16.5" customHeight="1">
      <c r="A10" s="29" t="s">
        <v>27</v>
      </c>
      <c r="B10" s="40"/>
      <c r="C10" s="40"/>
      <c r="D10" s="40"/>
      <c r="E10" s="35"/>
      <c r="F10" s="35"/>
      <c r="G10" s="35"/>
      <c r="I10" s="36"/>
      <c r="J10" s="36"/>
    </row>
    <row r="11" spans="1:10" ht="16.5" customHeight="1">
      <c r="A11" s="29" t="s">
        <v>28</v>
      </c>
      <c r="B11" s="40"/>
      <c r="C11" s="40"/>
      <c r="D11" s="40"/>
      <c r="E11" s="35"/>
      <c r="F11" s="35"/>
      <c r="G11" s="35"/>
      <c r="I11" s="36"/>
      <c r="J11" s="36"/>
    </row>
    <row r="12" spans="1:10" ht="16.5" customHeight="1">
      <c r="A12" s="33" t="s">
        <v>29</v>
      </c>
      <c r="B12" s="40"/>
      <c r="C12" s="40"/>
      <c r="D12" s="40"/>
      <c r="E12" s="35"/>
      <c r="F12" s="35"/>
      <c r="G12" s="35"/>
      <c r="I12" s="36"/>
      <c r="J12" s="36"/>
    </row>
    <row r="13" spans="1:7" ht="16.5" customHeight="1">
      <c r="A13" s="30" t="s">
        <v>30</v>
      </c>
      <c r="B13" s="41"/>
      <c r="C13" s="41"/>
      <c r="D13" s="41"/>
      <c r="E13" s="42"/>
      <c r="F13" s="42"/>
      <c r="G13" s="42"/>
    </row>
    <row r="14" spans="1:7" ht="16.5" customHeight="1">
      <c r="A14" s="32" t="s">
        <v>31</v>
      </c>
      <c r="B14" s="34"/>
      <c r="C14" s="34"/>
      <c r="D14" s="34"/>
      <c r="E14" s="44"/>
      <c r="F14" s="44"/>
      <c r="G14" s="44"/>
    </row>
    <row r="15" spans="1:10" ht="16.5" customHeight="1">
      <c r="A15" s="33" t="s">
        <v>32</v>
      </c>
      <c r="B15" s="31">
        <v>40500230</v>
      </c>
      <c r="C15" s="31">
        <v>45120350</v>
      </c>
      <c r="D15" s="31">
        <v>40000000</v>
      </c>
      <c r="E15" s="43"/>
      <c r="F15" s="43"/>
      <c r="G15" s="43"/>
      <c r="I15" s="37"/>
      <c r="J15" s="37"/>
    </row>
    <row r="16" spans="1:10" ht="16.5" customHeight="1">
      <c r="A16" s="33" t="s">
        <v>33</v>
      </c>
      <c r="B16" s="31">
        <v>20500690</v>
      </c>
      <c r="C16" s="31">
        <v>22000000</v>
      </c>
      <c r="D16" s="31">
        <v>2365000</v>
      </c>
      <c r="E16" s="35"/>
      <c r="F16" s="35"/>
      <c r="G16" s="35"/>
      <c r="I16" s="37"/>
      <c r="J16" s="37"/>
    </row>
    <row r="17" spans="1:10" ht="16.5" customHeight="1">
      <c r="A17" s="33" t="s">
        <v>34</v>
      </c>
      <c r="B17" s="31">
        <v>14580750</v>
      </c>
      <c r="C17" s="31">
        <v>15000000</v>
      </c>
      <c r="D17" s="31">
        <v>12564000</v>
      </c>
      <c r="E17" s="35"/>
      <c r="F17" s="35"/>
      <c r="G17" s="35"/>
      <c r="I17" s="37"/>
      <c r="J17" s="37"/>
    </row>
    <row r="18" spans="1:10" ht="16.5" customHeight="1">
      <c r="A18" s="33" t="s">
        <v>35</v>
      </c>
      <c r="B18" s="31">
        <v>796290</v>
      </c>
      <c r="C18" s="31">
        <v>756000</v>
      </c>
      <c r="D18" s="31">
        <v>856000</v>
      </c>
      <c r="E18" s="35"/>
      <c r="F18" s="35"/>
      <c r="G18" s="35"/>
      <c r="I18" s="37"/>
      <c r="J18" s="37"/>
    </row>
    <row r="19" spans="1:10" ht="16.5" customHeight="1">
      <c r="A19" s="33" t="s">
        <v>36</v>
      </c>
      <c r="B19" s="31">
        <v>24000580</v>
      </c>
      <c r="C19" s="31">
        <v>25000000</v>
      </c>
      <c r="D19" s="31">
        <v>15989700</v>
      </c>
      <c r="E19" s="35"/>
      <c r="F19" s="35"/>
      <c r="G19" s="35"/>
      <c r="I19" s="37"/>
      <c r="J19" s="37"/>
    </row>
    <row r="20" spans="1:10" ht="16.5" customHeight="1">
      <c r="A20" s="33" t="s">
        <v>37</v>
      </c>
      <c r="B20" s="31">
        <v>12500320</v>
      </c>
      <c r="C20" s="31">
        <v>14209000</v>
      </c>
      <c r="D20" s="31">
        <v>16360100</v>
      </c>
      <c r="E20" s="35"/>
      <c r="F20" s="35"/>
      <c r="G20" s="35"/>
      <c r="I20" s="37"/>
      <c r="J20" s="37"/>
    </row>
    <row r="21" spans="1:10" ht="16.5" customHeight="1">
      <c r="A21" s="33" t="s">
        <v>38</v>
      </c>
      <c r="B21" s="31">
        <v>4500690</v>
      </c>
      <c r="C21" s="31">
        <v>4800000</v>
      </c>
      <c r="D21" s="31">
        <v>6520000</v>
      </c>
      <c r="E21" s="35"/>
      <c r="F21" s="35"/>
      <c r="G21" s="35"/>
      <c r="I21" s="37"/>
      <c r="J21" s="37"/>
    </row>
    <row r="22" spans="1:10" ht="16.5" customHeight="1">
      <c r="A22" s="33" t="s">
        <v>39</v>
      </c>
      <c r="B22" s="26"/>
      <c r="C22" s="26"/>
      <c r="D22" s="26"/>
      <c r="E22" s="38"/>
      <c r="F22" s="35"/>
      <c r="G22" s="35"/>
      <c r="I22" s="37"/>
      <c r="J22" s="37"/>
    </row>
    <row r="23" spans="1:10" ht="16.5" customHeight="1">
      <c r="A23" s="33" t="s">
        <v>40</v>
      </c>
      <c r="B23" s="26"/>
      <c r="C23" s="26"/>
      <c r="D23" s="26"/>
      <c r="E23" s="38"/>
      <c r="F23" s="35"/>
      <c r="G23" s="35"/>
      <c r="I23" s="37"/>
      <c r="J23" s="37"/>
    </row>
    <row r="24" spans="1:4" ht="16.5" customHeight="1">
      <c r="A24" s="29" t="s">
        <v>41</v>
      </c>
      <c r="B24" s="39"/>
      <c r="C24" s="39"/>
      <c r="D24" s="39"/>
    </row>
    <row r="27" ht="12.75">
      <c r="A27" s="25" t="s">
        <v>95</v>
      </c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36" sqref="A36"/>
    </sheetView>
  </sheetViews>
  <sheetFormatPr defaultColWidth="9.00390625" defaultRowHeight="12.75"/>
  <cols>
    <col min="1" max="1" width="30.625" style="49" customWidth="1"/>
    <col min="2" max="2" width="11.25390625" style="49" bestFit="1" customWidth="1"/>
    <col min="3" max="3" width="10.25390625" style="49" bestFit="1" customWidth="1"/>
    <col min="4" max="4" width="15.625" style="49" bestFit="1" customWidth="1"/>
    <col min="5" max="5" width="7.625" style="49" customWidth="1"/>
    <col min="6" max="6" width="31.875" style="49" bestFit="1" customWidth="1"/>
    <col min="7" max="7" width="13.875" style="49" bestFit="1" customWidth="1"/>
    <col min="8" max="8" width="11.75390625" style="49" bestFit="1" customWidth="1"/>
    <col min="9" max="16384" width="9.125" style="49" customWidth="1"/>
  </cols>
  <sheetData>
    <row r="1" spans="1:6" ht="11.25">
      <c r="A1" s="47" t="s">
        <v>57</v>
      </c>
      <c r="B1" s="48" t="s">
        <v>58</v>
      </c>
      <c r="C1" s="48" t="s">
        <v>59</v>
      </c>
      <c r="D1" s="47" t="s">
        <v>60</v>
      </c>
      <c r="F1" s="50" t="s">
        <v>61</v>
      </c>
    </row>
    <row r="2" spans="1:4" ht="11.25">
      <c r="A2" s="47" t="s">
        <v>63</v>
      </c>
      <c r="B2" s="57"/>
      <c r="C2" s="57"/>
      <c r="D2" s="51"/>
    </row>
    <row r="3" spans="1:7" ht="11.25">
      <c r="A3" s="49" t="s">
        <v>64</v>
      </c>
      <c r="B3" s="52">
        <v>9239920</v>
      </c>
      <c r="C3" s="52">
        <v>0</v>
      </c>
      <c r="D3" s="51">
        <f>B3-C3</f>
        <v>9239920</v>
      </c>
      <c r="F3" s="51" t="s">
        <v>62</v>
      </c>
      <c r="G3" s="53">
        <v>290600000</v>
      </c>
    </row>
    <row r="4" spans="1:7" ht="11.25">
      <c r="A4" s="49" t="s">
        <v>65</v>
      </c>
      <c r="B4" s="52">
        <v>268189772</v>
      </c>
      <c r="C4" s="52">
        <v>23442644</v>
      </c>
      <c r="D4" s="51">
        <f>B4-C4</f>
        <v>244747128</v>
      </c>
      <c r="G4" s="54"/>
    </row>
    <row r="5" spans="1:7" ht="11.25">
      <c r="A5" s="49" t="s">
        <v>67</v>
      </c>
      <c r="B5" s="52">
        <v>136645725</v>
      </c>
      <c r="C5" s="52">
        <v>44432552</v>
      </c>
      <c r="D5" s="51">
        <f>B5-C5</f>
        <v>92213173</v>
      </c>
      <c r="F5" s="47" t="s">
        <v>66</v>
      </c>
      <c r="G5" s="54"/>
    </row>
    <row r="6" spans="1:7" ht="11.25">
      <c r="A6" s="49" t="s">
        <v>69</v>
      </c>
      <c r="B6" s="52">
        <v>35998451</v>
      </c>
      <c r="C6" s="52">
        <v>30040489</v>
      </c>
      <c r="D6" s="51">
        <f>B6-C6</f>
        <v>5957962</v>
      </c>
      <c r="F6" s="49" t="s">
        <v>68</v>
      </c>
      <c r="G6" s="52">
        <v>15000000</v>
      </c>
    </row>
    <row r="7" spans="1:7" ht="11.25">
      <c r="A7" s="49" t="s">
        <v>71</v>
      </c>
      <c r="B7" s="55">
        <v>15952388</v>
      </c>
      <c r="C7" s="55">
        <v>10190970</v>
      </c>
      <c r="D7" s="55">
        <f>B7-C7</f>
        <v>5761418</v>
      </c>
      <c r="F7" s="49" t="s">
        <v>70</v>
      </c>
      <c r="G7" s="52">
        <v>165000000</v>
      </c>
    </row>
    <row r="8" spans="2:7" ht="11.25">
      <c r="B8" s="51">
        <f>SUM(B3:B7)</f>
        <v>466026256</v>
      </c>
      <c r="C8" s="51">
        <f>SUM(C3:C7)</f>
        <v>108106655</v>
      </c>
      <c r="D8" s="51">
        <f>SUM(D3:D7)</f>
        <v>357919601</v>
      </c>
      <c r="G8" s="54"/>
    </row>
    <row r="9" spans="6:7" ht="11.25">
      <c r="F9" s="47" t="s">
        <v>72</v>
      </c>
      <c r="G9" s="54"/>
    </row>
    <row r="10" spans="1:7" ht="11.25">
      <c r="A10" s="47" t="s">
        <v>74</v>
      </c>
      <c r="B10" s="56"/>
      <c r="C10" s="56"/>
      <c r="F10" s="47" t="s">
        <v>73</v>
      </c>
      <c r="G10" s="54"/>
    </row>
    <row r="11" spans="1:7" ht="11.25">
      <c r="A11" s="49" t="s">
        <v>75</v>
      </c>
      <c r="B11" s="56"/>
      <c r="C11" s="52">
        <v>143816870</v>
      </c>
      <c r="D11" s="51"/>
      <c r="F11" s="49" t="s">
        <v>94</v>
      </c>
      <c r="G11" s="52">
        <v>45548684</v>
      </c>
    </row>
    <row r="12" spans="1:8" ht="11.25">
      <c r="A12" s="54" t="s">
        <v>77</v>
      </c>
      <c r="B12" s="47"/>
      <c r="C12" s="54">
        <v>21400000</v>
      </c>
      <c r="G12" s="52"/>
      <c r="H12" s="58"/>
    </row>
    <row r="13" spans="1:7" ht="11.25">
      <c r="A13" s="54" t="s">
        <v>79</v>
      </c>
      <c r="C13" s="49">
        <v>11267040</v>
      </c>
      <c r="F13" s="47" t="s">
        <v>76</v>
      </c>
      <c r="G13" s="52"/>
    </row>
    <row r="14" spans="1:7" ht="11.25">
      <c r="A14" s="54" t="s">
        <v>80</v>
      </c>
      <c r="C14" s="59">
        <v>68109900</v>
      </c>
      <c r="F14" s="49" t="s">
        <v>78</v>
      </c>
      <c r="G14" s="52">
        <v>260000000</v>
      </c>
    </row>
    <row r="15" spans="4:7" ht="11.25">
      <c r="D15" s="51">
        <f>SUM(C11:C14)</f>
        <v>244593810</v>
      </c>
      <c r="F15" s="49" t="s">
        <v>81</v>
      </c>
      <c r="G15" s="52">
        <v>108157610</v>
      </c>
    </row>
    <row r="16" spans="1:7" ht="11.25">
      <c r="A16" s="47" t="s">
        <v>83</v>
      </c>
      <c r="B16" s="56"/>
      <c r="C16" s="56"/>
      <c r="F16" s="49" t="s">
        <v>82</v>
      </c>
      <c r="G16" s="52">
        <v>0</v>
      </c>
    </row>
    <row r="17" spans="1:7" ht="11.25">
      <c r="A17" s="49" t="s">
        <v>85</v>
      </c>
      <c r="B17" s="56"/>
      <c r="C17" s="52">
        <v>188255003</v>
      </c>
      <c r="F17" s="49" t="s">
        <v>84</v>
      </c>
      <c r="G17" s="52">
        <v>7497893</v>
      </c>
    </row>
    <row r="18" spans="1:7" ht="11.25">
      <c r="A18" s="49" t="s">
        <v>87</v>
      </c>
      <c r="C18" s="55">
        <v>53200842</v>
      </c>
      <c r="D18" s="51"/>
      <c r="F18" s="49" t="s">
        <v>86</v>
      </c>
      <c r="G18" s="52">
        <v>8634267</v>
      </c>
    </row>
    <row r="19" spans="3:4" ht="11.25">
      <c r="C19" s="54"/>
      <c r="D19" s="51">
        <f>SUM(C17:C18)</f>
        <v>241455845</v>
      </c>
    </row>
    <row r="20" spans="1:3" ht="11.25">
      <c r="A20" s="47" t="s">
        <v>88</v>
      </c>
      <c r="B20" s="56"/>
      <c r="C20" s="52"/>
    </row>
    <row r="21" spans="1:3" ht="11.25">
      <c r="A21" s="49" t="s">
        <v>89</v>
      </c>
      <c r="B21" s="56"/>
      <c r="C21" s="52">
        <v>56338743</v>
      </c>
    </row>
    <row r="22" spans="1:3" ht="11.25">
      <c r="A22" s="49" t="s">
        <v>90</v>
      </c>
      <c r="B22" s="56"/>
      <c r="C22" s="55">
        <v>130455</v>
      </c>
    </row>
    <row r="23" spans="1:4" ht="11.25">
      <c r="A23" s="47"/>
      <c r="B23" s="47"/>
      <c r="C23" s="47"/>
      <c r="D23" s="51">
        <f>SUM(C21:C22)</f>
        <v>56469198</v>
      </c>
    </row>
    <row r="24" spans="1:7" ht="11.25">
      <c r="A24" s="60" t="s">
        <v>91</v>
      </c>
      <c r="D24" s="56">
        <f>D23+D19+D15+D8</f>
        <v>900438454</v>
      </c>
      <c r="F24" s="60" t="s">
        <v>92</v>
      </c>
      <c r="G24" s="61">
        <f>SUM(G3:G18)</f>
        <v>900438454</v>
      </c>
    </row>
    <row r="26" spans="3:8" ht="11.25">
      <c r="C26" s="62" t="s">
        <v>42</v>
      </c>
      <c r="F26" s="51"/>
      <c r="H26" s="62" t="s">
        <v>42</v>
      </c>
    </row>
    <row r="27" spans="1:7" ht="11.25">
      <c r="A27" s="47" t="s">
        <v>57</v>
      </c>
      <c r="B27" s="63"/>
      <c r="C27" s="64"/>
      <c r="G27" s="52"/>
    </row>
    <row r="28" spans="1:8" ht="11.25">
      <c r="A28" s="47" t="s">
        <v>74</v>
      </c>
      <c r="B28" s="63"/>
      <c r="C28" s="64"/>
      <c r="F28" s="56" t="s">
        <v>93</v>
      </c>
      <c r="G28" s="66"/>
      <c r="H28" s="67"/>
    </row>
    <row r="29" spans="1:8" ht="11.25">
      <c r="A29" s="47" t="s">
        <v>83</v>
      </c>
      <c r="B29" s="63"/>
      <c r="C29" s="64"/>
      <c r="F29" s="47" t="s">
        <v>73</v>
      </c>
      <c r="G29" s="66"/>
      <c r="H29" s="67"/>
    </row>
    <row r="30" spans="1:8" ht="11.25">
      <c r="A30" s="47" t="s">
        <v>88</v>
      </c>
      <c r="B30" s="63"/>
      <c r="C30" s="64"/>
      <c r="F30" s="47" t="s">
        <v>76</v>
      </c>
      <c r="G30" s="66"/>
      <c r="H30" s="67"/>
    </row>
    <row r="31" spans="1:8" ht="11.25">
      <c r="A31" s="60" t="s">
        <v>91</v>
      </c>
      <c r="B31" s="65"/>
      <c r="C31" s="64"/>
      <c r="F31" s="60" t="s">
        <v>92</v>
      </c>
      <c r="G31" s="68"/>
      <c r="H31" s="67"/>
    </row>
    <row r="32" ht="11.25">
      <c r="G32" s="47"/>
    </row>
    <row r="33" ht="11.25">
      <c r="G33" s="56"/>
    </row>
    <row r="36" ht="12.75">
      <c r="A36" s="25" t="s">
        <v>95</v>
      </c>
    </row>
    <row r="44" spans="2:3" ht="11.25">
      <c r="B44" s="47"/>
      <c r="C44" s="4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C18" sqref="C18"/>
    </sheetView>
  </sheetViews>
  <sheetFormatPr defaultColWidth="9.00390625" defaultRowHeight="12.75"/>
  <cols>
    <col min="1" max="1" width="26.375" style="0" customWidth="1"/>
    <col min="8" max="9" width="10.125" style="0" bestFit="1" customWidth="1"/>
  </cols>
  <sheetData>
    <row r="1" spans="2:9" ht="12.75">
      <c r="B1" s="2">
        <v>1998</v>
      </c>
      <c r="C1" s="2">
        <v>1999</v>
      </c>
      <c r="D1" s="2">
        <v>2000</v>
      </c>
      <c r="E1" s="72">
        <v>1998</v>
      </c>
      <c r="F1" s="72">
        <v>1999</v>
      </c>
      <c r="G1" s="72">
        <v>2000</v>
      </c>
      <c r="H1" s="73" t="s">
        <v>96</v>
      </c>
      <c r="I1" s="73" t="s">
        <v>97</v>
      </c>
    </row>
    <row r="2" spans="1:9" ht="12.75">
      <c r="A2" t="s">
        <v>1</v>
      </c>
      <c r="B2" s="69"/>
      <c r="C2" s="69"/>
      <c r="D2" s="69"/>
      <c r="E2" s="70"/>
      <c r="F2" s="70"/>
      <c r="G2" s="70"/>
      <c r="H2" s="71"/>
      <c r="I2" s="71"/>
    </row>
    <row r="3" spans="1:9" ht="12.75">
      <c r="A3" t="s">
        <v>24</v>
      </c>
      <c r="B3" s="69"/>
      <c r="C3" s="69"/>
      <c r="D3" s="69"/>
      <c r="E3" s="70"/>
      <c r="F3" s="70"/>
      <c r="G3" s="70"/>
      <c r="H3" s="71"/>
      <c r="I3" s="71"/>
    </row>
    <row r="4" spans="1:9" ht="12.75">
      <c r="A4" t="s">
        <v>46</v>
      </c>
      <c r="B4" s="69"/>
      <c r="C4" s="69"/>
      <c r="D4" s="69"/>
      <c r="E4" s="70"/>
      <c r="F4" s="70"/>
      <c r="G4" s="70"/>
      <c r="H4" s="71"/>
      <c r="I4" s="71"/>
    </row>
    <row r="5" spans="1:9" ht="12.75">
      <c r="A5" t="s">
        <v>47</v>
      </c>
      <c r="B5" s="69"/>
      <c r="C5" s="69"/>
      <c r="D5" s="69"/>
      <c r="E5" s="70"/>
      <c r="F5" s="70"/>
      <c r="G5" s="70"/>
      <c r="H5" s="71"/>
      <c r="I5" s="71"/>
    </row>
    <row r="6" spans="1:9" ht="12.75">
      <c r="A6" t="s">
        <v>0</v>
      </c>
      <c r="B6" s="69"/>
      <c r="C6" s="69"/>
      <c r="D6" s="69"/>
      <c r="E6" s="70"/>
      <c r="F6" s="70"/>
      <c r="G6" s="70"/>
      <c r="H6" s="71"/>
      <c r="I6" s="71"/>
    </row>
    <row r="7" ht="12.75">
      <c r="A7" s="1" t="s">
        <v>48</v>
      </c>
    </row>
    <row r="8" spans="1:3" ht="12.75">
      <c r="A8" t="s">
        <v>49</v>
      </c>
      <c r="C8">
        <v>10000000</v>
      </c>
    </row>
    <row r="9" spans="1:3" ht="12.75">
      <c r="A9" s="45" t="s">
        <v>50</v>
      </c>
      <c r="C9" s="46">
        <v>0.4</v>
      </c>
    </row>
    <row r="10" spans="1:3" ht="12.75">
      <c r="A10" t="s">
        <v>51</v>
      </c>
      <c r="C10">
        <v>2000000</v>
      </c>
    </row>
    <row r="11" spans="1:3" ht="12.75">
      <c r="A11" t="s">
        <v>52</v>
      </c>
      <c r="C11">
        <v>1000000</v>
      </c>
    </row>
    <row r="12" spans="1:3" ht="12.75">
      <c r="A12" t="s">
        <v>53</v>
      </c>
      <c r="C12" s="46">
        <v>0.5</v>
      </c>
    </row>
    <row r="13" spans="1:3" ht="12.75">
      <c r="A13" t="s">
        <v>54</v>
      </c>
      <c r="C13" s="46">
        <v>1</v>
      </c>
    </row>
    <row r="14" spans="1:3" ht="12.75">
      <c r="A14" t="s">
        <v>55</v>
      </c>
      <c r="C14" s="46">
        <v>0.2</v>
      </c>
    </row>
    <row r="15" ht="12.75">
      <c r="A15" s="27" t="s"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F31" sqref="F31"/>
    </sheetView>
  </sheetViews>
  <sheetFormatPr defaultColWidth="9.00390625" defaultRowHeight="12.75"/>
  <cols>
    <col min="1" max="1" width="32.25390625" style="0" customWidth="1"/>
    <col min="2" max="2" width="35.25390625" style="0" customWidth="1"/>
    <col min="3" max="3" width="12.125" style="76" customWidth="1"/>
    <col min="4" max="4" width="9.125" style="77" bestFit="1" customWidth="1"/>
    <col min="6" max="6" width="22.375" style="0" bestFit="1" customWidth="1"/>
    <col min="7" max="7" width="13.375" style="0" customWidth="1"/>
  </cols>
  <sheetData>
    <row r="1" spans="1:6" ht="34.5" customHeight="1">
      <c r="A1" s="188" t="s">
        <v>196</v>
      </c>
      <c r="B1" s="188"/>
      <c r="C1" s="188"/>
      <c r="D1" s="188"/>
      <c r="F1" s="127" t="s">
        <v>197</v>
      </c>
    </row>
    <row r="2" spans="6:7" ht="12.75" customHeight="1">
      <c r="F2" t="s">
        <v>1</v>
      </c>
      <c r="G2">
        <v>5000000</v>
      </c>
    </row>
    <row r="3" spans="1:7" ht="12.75" customHeight="1">
      <c r="A3" s="189" t="s">
        <v>99</v>
      </c>
      <c r="B3" s="189"/>
      <c r="C3" s="189"/>
      <c r="D3" s="189"/>
      <c r="F3" t="s">
        <v>24</v>
      </c>
      <c r="G3">
        <v>2000000</v>
      </c>
    </row>
    <row r="4" spans="1:7" ht="12.75" customHeight="1">
      <c r="A4" s="78"/>
      <c r="F4" t="s">
        <v>46</v>
      </c>
      <c r="G4">
        <f>G2-G3</f>
        <v>3000000</v>
      </c>
    </row>
    <row r="5" spans="1:7" ht="12.75" customHeight="1" thickBot="1">
      <c r="A5" s="190" t="s">
        <v>100</v>
      </c>
      <c r="B5" s="79" t="s">
        <v>101</v>
      </c>
      <c r="C5" s="140"/>
      <c r="D5" s="191" t="e">
        <f>C5/C6</f>
        <v>#DIV/0!</v>
      </c>
      <c r="F5" t="s">
        <v>102</v>
      </c>
      <c r="G5">
        <v>1000000</v>
      </c>
    </row>
    <row r="6" spans="1:7" ht="12.75" customHeight="1" thickTop="1">
      <c r="A6" s="190"/>
      <c r="B6" t="s">
        <v>103</v>
      </c>
      <c r="C6" s="141"/>
      <c r="D6" s="191"/>
      <c r="F6" t="s">
        <v>104</v>
      </c>
      <c r="G6">
        <f>G4-G5</f>
        <v>2000000</v>
      </c>
    </row>
    <row r="7" spans="1:7" ht="12.75" customHeight="1" thickBot="1">
      <c r="A7" s="190" t="s">
        <v>105</v>
      </c>
      <c r="B7" s="79" t="s">
        <v>106</v>
      </c>
      <c r="C7" s="140"/>
      <c r="D7" s="191" t="e">
        <f>C7/C8</f>
        <v>#DIV/0!</v>
      </c>
      <c r="F7" t="s">
        <v>107</v>
      </c>
      <c r="G7">
        <v>500000</v>
      </c>
    </row>
    <row r="8" spans="1:7" ht="12.75" customHeight="1" thickTop="1">
      <c r="A8" s="190"/>
      <c r="B8" t="s">
        <v>103</v>
      </c>
      <c r="C8" s="142"/>
      <c r="D8" s="191"/>
      <c r="F8" t="s">
        <v>108</v>
      </c>
      <c r="G8">
        <f>G6-G7</f>
        <v>1500000</v>
      </c>
    </row>
    <row r="9" spans="6:7" ht="12.75" customHeight="1">
      <c r="F9" t="s">
        <v>109</v>
      </c>
      <c r="G9">
        <f>G8*0.4</f>
        <v>600000</v>
      </c>
    </row>
    <row r="10" spans="6:7" ht="12.75" customHeight="1">
      <c r="F10" t="s">
        <v>110</v>
      </c>
      <c r="G10">
        <f>G8-G9</f>
        <v>900000</v>
      </c>
    </row>
    <row r="11" ht="12.75" customHeight="1"/>
    <row r="12" spans="1:4" ht="15.75" customHeight="1">
      <c r="A12" s="189" t="s">
        <v>111</v>
      </c>
      <c r="B12" s="189"/>
      <c r="C12" s="189"/>
      <c r="D12" s="189"/>
    </row>
    <row r="13" spans="1:7" ht="12.75" customHeight="1">
      <c r="A13" s="78"/>
      <c r="B13" s="81"/>
      <c r="C13" s="80"/>
      <c r="F13" t="s">
        <v>11</v>
      </c>
      <c r="G13">
        <v>1000000</v>
      </c>
    </row>
    <row r="14" spans="1:7" ht="12.75" customHeight="1">
      <c r="A14" s="190" t="s">
        <v>112</v>
      </c>
      <c r="B14" s="82" t="s">
        <v>113</v>
      </c>
      <c r="C14" s="140"/>
      <c r="D14" s="192" t="e">
        <f>C14/C15</f>
        <v>#DIV/0!</v>
      </c>
      <c r="F14" t="s">
        <v>114</v>
      </c>
      <c r="G14">
        <v>1000000</v>
      </c>
    </row>
    <row r="15" spans="1:7" ht="12.75" customHeight="1">
      <c r="A15" s="190"/>
      <c r="B15" s="82" t="s">
        <v>83</v>
      </c>
      <c r="C15" s="141"/>
      <c r="D15" s="192"/>
      <c r="F15" t="s">
        <v>115</v>
      </c>
      <c r="G15">
        <v>1000000</v>
      </c>
    </row>
    <row r="16" spans="1:7" ht="12.75" customHeight="1">
      <c r="A16" s="190" t="s">
        <v>116</v>
      </c>
      <c r="B16" s="83">
        <v>360</v>
      </c>
      <c r="C16" s="140"/>
      <c r="D16" s="192" t="e">
        <f>C16/C17</f>
        <v>#DIV/0!</v>
      </c>
      <c r="F16" t="s">
        <v>117</v>
      </c>
      <c r="G16" s="74">
        <v>500000</v>
      </c>
    </row>
    <row r="17" spans="1:7" ht="12.75" customHeight="1">
      <c r="A17" s="190"/>
      <c r="B17" s="84" t="s">
        <v>118</v>
      </c>
      <c r="C17" s="142"/>
      <c r="D17" s="192"/>
      <c r="F17" t="s">
        <v>91</v>
      </c>
      <c r="G17">
        <f>SUM(G13:G16)</f>
        <v>3500000</v>
      </c>
    </row>
    <row r="18" spans="1:4" ht="12.75" customHeight="1">
      <c r="A18" s="190" t="s">
        <v>119</v>
      </c>
      <c r="B18" s="83" t="s">
        <v>120</v>
      </c>
      <c r="C18" s="140"/>
      <c r="D18" s="192" t="e">
        <f>C18/C19</f>
        <v>#DIV/0!</v>
      </c>
    </row>
    <row r="19" spans="1:7" ht="12.75" customHeight="1">
      <c r="A19" s="190"/>
      <c r="B19" s="84" t="s">
        <v>121</v>
      </c>
      <c r="C19" s="142"/>
      <c r="D19" s="192"/>
      <c r="F19" t="s">
        <v>122</v>
      </c>
      <c r="G19">
        <v>2000000</v>
      </c>
    </row>
    <row r="20" spans="1:7" ht="12.75" customHeight="1">
      <c r="A20" s="190" t="s">
        <v>123</v>
      </c>
      <c r="B20" s="83">
        <v>360</v>
      </c>
      <c r="C20" s="140"/>
      <c r="D20" s="192" t="e">
        <f>C20/C21</f>
        <v>#DIV/0!</v>
      </c>
      <c r="F20" t="s">
        <v>124</v>
      </c>
      <c r="G20">
        <v>500000</v>
      </c>
    </row>
    <row r="21" spans="1:7" ht="12.75" customHeight="1">
      <c r="A21" s="190"/>
      <c r="B21" s="84" t="s">
        <v>125</v>
      </c>
      <c r="C21" s="142"/>
      <c r="D21" s="192"/>
      <c r="F21" t="s">
        <v>126</v>
      </c>
      <c r="G21" s="74">
        <v>1000000</v>
      </c>
    </row>
    <row r="22" spans="1:7" ht="12.75" customHeight="1">
      <c r="A22" s="190" t="s">
        <v>127</v>
      </c>
      <c r="B22" s="85" t="s">
        <v>128</v>
      </c>
      <c r="C22" s="140"/>
      <c r="D22" s="192" t="e">
        <f>C22/C23</f>
        <v>#DIV/0!</v>
      </c>
      <c r="F22" t="s">
        <v>92</v>
      </c>
      <c r="G22">
        <f>SUM(G19:G21)</f>
        <v>3500000</v>
      </c>
    </row>
    <row r="23" spans="1:4" ht="12.75" customHeight="1">
      <c r="A23" s="190"/>
      <c r="B23" s="84" t="s">
        <v>74</v>
      </c>
      <c r="C23" s="142"/>
      <c r="D23" s="192"/>
    </row>
    <row r="24" spans="1:4" ht="12.75" customHeight="1">
      <c r="A24" s="190" t="s">
        <v>129</v>
      </c>
      <c r="B24" s="83">
        <v>360</v>
      </c>
      <c r="C24" s="140"/>
      <c r="D24" s="192" t="e">
        <f>C24/C25</f>
        <v>#DIV/0!</v>
      </c>
    </row>
    <row r="25" spans="1:4" ht="12.75" customHeight="1">
      <c r="A25" s="179"/>
      <c r="B25" s="84" t="s">
        <v>130</v>
      </c>
      <c r="C25" s="142"/>
      <c r="D25" s="192"/>
    </row>
    <row r="26" ht="12.75" customHeight="1">
      <c r="A26" s="86"/>
    </row>
    <row r="27" spans="1:4" ht="12.75" customHeight="1">
      <c r="A27" s="193" t="s">
        <v>131</v>
      </c>
      <c r="B27" s="193"/>
      <c r="C27" s="193"/>
      <c r="D27" s="193"/>
    </row>
    <row r="28" ht="12.75" customHeight="1">
      <c r="A28" s="87"/>
    </row>
    <row r="29" spans="1:4" ht="12.75" customHeight="1">
      <c r="A29" s="190" t="s">
        <v>132</v>
      </c>
      <c r="B29" s="88" t="s">
        <v>133</v>
      </c>
      <c r="C29" s="140"/>
      <c r="D29" s="194" t="e">
        <f>C29/C30</f>
        <v>#DIV/0!</v>
      </c>
    </row>
    <row r="30" spans="1:4" ht="12.75" customHeight="1">
      <c r="A30" s="190"/>
      <c r="B30" t="s">
        <v>113</v>
      </c>
      <c r="C30" s="141"/>
      <c r="D30" s="195"/>
    </row>
    <row r="31" spans="1:4" ht="12.75" customHeight="1">
      <c r="A31" s="190" t="s">
        <v>134</v>
      </c>
      <c r="B31" s="88" t="s">
        <v>135</v>
      </c>
      <c r="C31" s="140"/>
      <c r="D31" s="194" t="e">
        <f>C31/C32</f>
        <v>#DIV/0!</v>
      </c>
    </row>
    <row r="32" spans="1:4" ht="12.75" customHeight="1">
      <c r="A32" s="190"/>
      <c r="B32" t="s">
        <v>113</v>
      </c>
      <c r="C32" s="141"/>
      <c r="D32" s="196"/>
    </row>
    <row r="33" spans="1:4" ht="12.75" customHeight="1">
      <c r="A33" s="190" t="s">
        <v>136</v>
      </c>
      <c r="B33" s="88" t="s">
        <v>133</v>
      </c>
      <c r="C33" s="140"/>
      <c r="D33" s="194" t="e">
        <f>C33/C34</f>
        <v>#DIV/0!</v>
      </c>
    </row>
    <row r="34" spans="1:4" ht="14.25" customHeight="1">
      <c r="A34" s="190"/>
      <c r="B34" t="s">
        <v>93</v>
      </c>
      <c r="C34" s="141"/>
      <c r="D34" s="195"/>
    </row>
    <row r="35" spans="1:4" ht="18" customHeight="1">
      <c r="A35" s="190" t="s">
        <v>137</v>
      </c>
      <c r="B35" s="88" t="s">
        <v>133</v>
      </c>
      <c r="C35" s="140"/>
      <c r="D35" s="194" t="e">
        <f>C35/C36</f>
        <v>#DIV/0!</v>
      </c>
    </row>
    <row r="36" spans="1:4" ht="18" customHeight="1">
      <c r="A36" s="190"/>
      <c r="B36" t="s">
        <v>138</v>
      </c>
      <c r="C36" s="141"/>
      <c r="D36" s="195"/>
    </row>
    <row r="37" ht="18" customHeight="1"/>
    <row r="38" ht="18" customHeight="1"/>
  </sheetData>
  <mergeCells count="28">
    <mergeCell ref="A35:A36"/>
    <mergeCell ref="D35:D36"/>
    <mergeCell ref="A31:A32"/>
    <mergeCell ref="D31:D32"/>
    <mergeCell ref="A33:A34"/>
    <mergeCell ref="D33:D34"/>
    <mergeCell ref="A24:A25"/>
    <mergeCell ref="D24:D25"/>
    <mergeCell ref="A27:D27"/>
    <mergeCell ref="A29:A30"/>
    <mergeCell ref="D29:D30"/>
    <mergeCell ref="A20:A21"/>
    <mergeCell ref="D20:D21"/>
    <mergeCell ref="A22:A23"/>
    <mergeCell ref="D22:D23"/>
    <mergeCell ref="A16:A17"/>
    <mergeCell ref="D16:D17"/>
    <mergeCell ref="A18:A19"/>
    <mergeCell ref="D18:D19"/>
    <mergeCell ref="A7:A8"/>
    <mergeCell ref="D7:D8"/>
    <mergeCell ref="A12:D12"/>
    <mergeCell ref="A14:A15"/>
    <mergeCell ref="D14:D15"/>
    <mergeCell ref="A1:D1"/>
    <mergeCell ref="A3:D3"/>
    <mergeCell ref="A5:A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C6" sqref="C6:C7"/>
    </sheetView>
  </sheetViews>
  <sheetFormatPr defaultColWidth="9.00390625" defaultRowHeight="12.75"/>
  <cols>
    <col min="1" max="1" width="32.25390625" style="0" customWidth="1"/>
    <col min="2" max="2" width="35.25390625" style="0" customWidth="1"/>
    <col min="3" max="3" width="9.125" style="77" customWidth="1"/>
    <col min="6" max="6" width="15.125" style="0" bestFit="1" customWidth="1"/>
  </cols>
  <sheetData>
    <row r="1" spans="1:3" ht="34.5" customHeight="1">
      <c r="A1" s="188" t="s">
        <v>98</v>
      </c>
      <c r="B1" s="188"/>
      <c r="C1" s="188"/>
    </row>
    <row r="2" spans="3:6" ht="12.75" customHeight="1">
      <c r="C2" s="77" t="s">
        <v>187</v>
      </c>
      <c r="D2" t="s">
        <v>188</v>
      </c>
      <c r="E2" t="s">
        <v>189</v>
      </c>
      <c r="F2" t="s">
        <v>190</v>
      </c>
    </row>
    <row r="3" ht="12.75" customHeight="1">
      <c r="F3" t="s">
        <v>191</v>
      </c>
    </row>
    <row r="4" spans="1:3" ht="12.75" customHeight="1">
      <c r="A4" s="189" t="s">
        <v>192</v>
      </c>
      <c r="B4" s="189"/>
      <c r="C4" s="189"/>
    </row>
    <row r="5" spans="1:2" ht="12.75" customHeight="1">
      <c r="A5" s="78"/>
      <c r="B5" s="81"/>
    </row>
    <row r="6" spans="1:6" ht="12.75" customHeight="1">
      <c r="A6" s="190" t="s">
        <v>100</v>
      </c>
      <c r="B6" s="88" t="s">
        <v>193</v>
      </c>
      <c r="C6" s="198" t="e">
        <f>'ΔΕΙΚΤΕΣ-ΠΛΑΙΣΙΟ'!D5</f>
        <v>#DIV/0!</v>
      </c>
      <c r="D6" s="198">
        <v>2</v>
      </c>
      <c r="E6" s="198">
        <v>2.2</v>
      </c>
      <c r="F6" s="198">
        <v>2.3</v>
      </c>
    </row>
    <row r="7" spans="1:6" ht="12.75" customHeight="1">
      <c r="A7" s="190"/>
      <c r="B7" t="s">
        <v>76</v>
      </c>
      <c r="C7" s="198"/>
      <c r="D7" s="198"/>
      <c r="E7" s="198"/>
      <c r="F7" s="198"/>
    </row>
    <row r="8" spans="1:6" ht="12.75" customHeight="1" thickBot="1">
      <c r="A8" s="190" t="s">
        <v>194</v>
      </c>
      <c r="B8" s="79" t="s">
        <v>106</v>
      </c>
      <c r="C8" s="198" t="e">
        <f>'ΔΕΙΚΤΕΣ-ΠΛΑΙΣΙΟ'!D7</f>
        <v>#DIV/0!</v>
      </c>
      <c r="D8" s="198">
        <v>1.2</v>
      </c>
      <c r="E8" s="198">
        <v>1.6</v>
      </c>
      <c r="F8" s="198">
        <v>1.4</v>
      </c>
    </row>
    <row r="9" spans="1:6" ht="12.75" customHeight="1" thickTop="1">
      <c r="A9" s="190"/>
      <c r="B9" s="126" t="s">
        <v>76</v>
      </c>
      <c r="C9" s="198"/>
      <c r="D9" s="198"/>
      <c r="E9" s="198"/>
      <c r="F9" s="198"/>
    </row>
    <row r="10" ht="12.75" customHeight="1"/>
    <row r="11" spans="1:4" ht="12.75" customHeight="1">
      <c r="A11" s="189" t="s">
        <v>111</v>
      </c>
      <c r="B11" s="189"/>
      <c r="C11" s="189"/>
      <c r="D11" s="189"/>
    </row>
    <row r="12" spans="1:6" ht="12.75" customHeight="1">
      <c r="A12" s="190" t="s">
        <v>112</v>
      </c>
      <c r="B12" s="82" t="s">
        <v>113</v>
      </c>
      <c r="C12" s="198" t="e">
        <f>'ΔΕΙΚΤΕΣ-ΠΛΑΙΣΙΟ'!D14</f>
        <v>#DIV/0!</v>
      </c>
      <c r="D12" s="198">
        <v>5.5</v>
      </c>
      <c r="E12" s="198">
        <v>4.5</v>
      </c>
      <c r="F12" s="198">
        <v>5.2</v>
      </c>
    </row>
    <row r="13" spans="1:6" ht="12.75" customHeight="1">
      <c r="A13" s="190"/>
      <c r="B13" s="82" t="s">
        <v>83</v>
      </c>
      <c r="C13" s="198"/>
      <c r="D13" s="198"/>
      <c r="E13" s="198"/>
      <c r="F13" s="198"/>
    </row>
    <row r="14" spans="1:6" ht="12.75" customHeight="1">
      <c r="A14" s="190" t="s">
        <v>116</v>
      </c>
      <c r="B14" s="83">
        <v>360</v>
      </c>
      <c r="C14" s="198" t="e">
        <f>360/C12</f>
        <v>#DIV/0!</v>
      </c>
      <c r="D14" s="198">
        <f>360/D12</f>
        <v>65.45454545454545</v>
      </c>
      <c r="E14" s="198">
        <f>360/E12</f>
        <v>80</v>
      </c>
      <c r="F14" s="198">
        <f>360/F12</f>
        <v>69.23076923076923</v>
      </c>
    </row>
    <row r="15" spans="1:6" ht="12.75" customHeight="1">
      <c r="A15" s="190"/>
      <c r="B15" s="84" t="s">
        <v>118</v>
      </c>
      <c r="C15" s="198"/>
      <c r="D15" s="198"/>
      <c r="E15" s="198"/>
      <c r="F15" s="198"/>
    </row>
    <row r="16" spans="1:6" ht="12.75" customHeight="1">
      <c r="A16" s="190" t="s">
        <v>119</v>
      </c>
      <c r="B16" s="83" t="s">
        <v>120</v>
      </c>
      <c r="C16" s="198" t="e">
        <f>'ΔΕΙΚΤΕΣ-ΠΛΑΙΣΙΟ'!D18</f>
        <v>#DIV/0!</v>
      </c>
      <c r="D16" s="198">
        <v>2.6</v>
      </c>
      <c r="E16" s="198">
        <v>2.8</v>
      </c>
      <c r="F16" s="198">
        <v>2.5</v>
      </c>
    </row>
    <row r="17" spans="1:6" ht="12.75" customHeight="1">
      <c r="A17" s="190"/>
      <c r="B17" s="84" t="s">
        <v>121</v>
      </c>
      <c r="C17" s="198"/>
      <c r="D17" s="198"/>
      <c r="E17" s="198"/>
      <c r="F17" s="198"/>
    </row>
    <row r="18" spans="1:6" ht="12.75" customHeight="1">
      <c r="A18" s="190" t="s">
        <v>123</v>
      </c>
      <c r="B18" s="83">
        <v>360</v>
      </c>
      <c r="C18" s="198" t="e">
        <f>360/C16</f>
        <v>#DIV/0!</v>
      </c>
      <c r="D18" s="198">
        <f>360/D16</f>
        <v>138.46153846153845</v>
      </c>
      <c r="E18" s="198">
        <f>360/E16</f>
        <v>128.57142857142858</v>
      </c>
      <c r="F18" s="198">
        <f>360/F16</f>
        <v>144</v>
      </c>
    </row>
    <row r="19" spans="1:6" ht="12.75" customHeight="1">
      <c r="A19" s="190"/>
      <c r="B19" s="84" t="s">
        <v>125</v>
      </c>
      <c r="C19" s="198"/>
      <c r="D19" s="198"/>
      <c r="E19" s="198"/>
      <c r="F19" s="198"/>
    </row>
    <row r="20" spans="1:6" ht="12.75" customHeight="1">
      <c r="A20" s="190" t="s">
        <v>195</v>
      </c>
      <c r="B20" s="85" t="s">
        <v>128</v>
      </c>
      <c r="C20" s="198" t="e">
        <f>'ΔΕΙΚΤΕΣ-ΠΛΑΙΣΙΟ'!D22</f>
        <v>#DIV/0!</v>
      </c>
      <c r="D20" s="198">
        <f>360/D18</f>
        <v>2.6</v>
      </c>
      <c r="E20" s="198">
        <f>360/E18</f>
        <v>2.8</v>
      </c>
      <c r="F20" s="198">
        <f>360/F18</f>
        <v>2.5</v>
      </c>
    </row>
    <row r="21" spans="1:6" ht="12.75" customHeight="1">
      <c r="A21" s="190"/>
      <c r="B21" s="84" t="s">
        <v>74</v>
      </c>
      <c r="C21" s="198"/>
      <c r="D21" s="198"/>
      <c r="E21" s="198"/>
      <c r="F21" s="198"/>
    </row>
    <row r="22" spans="1:6" ht="12.75" customHeight="1">
      <c r="A22" s="190" t="s">
        <v>129</v>
      </c>
      <c r="B22" s="83">
        <v>360</v>
      </c>
      <c r="C22" s="198" t="e">
        <f>360/C20</f>
        <v>#DIV/0!</v>
      </c>
      <c r="D22" s="198">
        <f>360/D20</f>
        <v>138.46153846153845</v>
      </c>
      <c r="E22" s="198">
        <f>360/E20</f>
        <v>128.57142857142858</v>
      </c>
      <c r="F22" s="198">
        <f>360/F20</f>
        <v>144</v>
      </c>
    </row>
    <row r="23" spans="1:6" ht="12.75" customHeight="1">
      <c r="A23" s="179"/>
      <c r="B23" s="84" t="s">
        <v>130</v>
      </c>
      <c r="C23" s="198"/>
      <c r="D23" s="198"/>
      <c r="E23" s="198"/>
      <c r="F23" s="198"/>
    </row>
    <row r="24" ht="12.75" customHeight="1"/>
    <row r="25" spans="1:4" ht="12.75" customHeight="1">
      <c r="A25" s="193" t="s">
        <v>131</v>
      </c>
      <c r="B25" s="193"/>
      <c r="C25" s="193"/>
      <c r="D25" s="193"/>
    </row>
    <row r="26" spans="1:6" ht="12.75" customHeight="1">
      <c r="A26" s="190" t="s">
        <v>132</v>
      </c>
      <c r="B26" s="88" t="s">
        <v>133</v>
      </c>
      <c r="C26" s="197" t="e">
        <f>'ΔΕΙΚΤΕΣ-ΠΛΑΙΣΙΟ'!D29</f>
        <v>#DIV/0!</v>
      </c>
      <c r="D26" s="197">
        <v>0.16</v>
      </c>
      <c r="E26" s="197">
        <v>0.18</v>
      </c>
      <c r="F26" s="197">
        <v>0.15</v>
      </c>
    </row>
    <row r="27" spans="1:6" ht="15.75" customHeight="1">
      <c r="A27" s="190"/>
      <c r="B27" t="s">
        <v>113</v>
      </c>
      <c r="C27" s="197"/>
      <c r="D27" s="197"/>
      <c r="E27" s="197"/>
      <c r="F27" s="197"/>
    </row>
    <row r="28" spans="1:6" ht="12.75" customHeight="1">
      <c r="A28" s="190" t="s">
        <v>134</v>
      </c>
      <c r="B28" s="88" t="s">
        <v>135</v>
      </c>
      <c r="C28" s="197" t="e">
        <f>'ΔΕΙΚΤΕΣ-ΠΛΑΙΣΙΟ'!D31</f>
        <v>#DIV/0!</v>
      </c>
      <c r="D28" s="197">
        <v>0.5</v>
      </c>
      <c r="E28" s="197">
        <v>0.6</v>
      </c>
      <c r="F28" s="197">
        <v>0.5</v>
      </c>
    </row>
    <row r="29" spans="1:6" ht="12.75" customHeight="1">
      <c r="A29" s="190"/>
      <c r="B29" t="s">
        <v>113</v>
      </c>
      <c r="C29" s="197"/>
      <c r="D29" s="197"/>
      <c r="E29" s="197"/>
      <c r="F29" s="197"/>
    </row>
    <row r="30" spans="1:6" ht="12.75" customHeight="1">
      <c r="A30" s="190" t="s">
        <v>136</v>
      </c>
      <c r="B30" s="88" t="s">
        <v>133</v>
      </c>
      <c r="C30" s="197" t="e">
        <f>'ΔΕΙΚΤΕΣ-ΠΛΑΙΣΙΟ'!D33</f>
        <v>#DIV/0!</v>
      </c>
      <c r="D30" s="197">
        <v>0.4</v>
      </c>
      <c r="E30" s="197">
        <v>0.4</v>
      </c>
      <c r="F30" s="197">
        <v>0.35</v>
      </c>
    </row>
    <row r="31" spans="1:6" ht="12.75" customHeight="1">
      <c r="A31" s="190"/>
      <c r="B31" t="s">
        <v>93</v>
      </c>
      <c r="C31" s="197"/>
      <c r="D31" s="197"/>
      <c r="E31" s="197"/>
      <c r="F31" s="197"/>
    </row>
    <row r="32" spans="1:6" ht="12.75" customHeight="1">
      <c r="A32" s="190" t="s">
        <v>137</v>
      </c>
      <c r="B32" s="88" t="s">
        <v>133</v>
      </c>
      <c r="C32" s="197" t="e">
        <f>'ΔΕΙΚΤΕΣ-ΠΛΑΙΣΙΟ'!D35</f>
        <v>#DIV/0!</v>
      </c>
      <c r="D32" s="197">
        <v>0.22</v>
      </c>
      <c r="E32" s="197">
        <v>0.25</v>
      </c>
      <c r="F32" s="197">
        <v>0.21</v>
      </c>
    </row>
    <row r="33" spans="1:6" ht="12.75" customHeight="1">
      <c r="A33" s="190"/>
      <c r="B33" t="s">
        <v>138</v>
      </c>
      <c r="C33" s="197"/>
      <c r="D33" s="197"/>
      <c r="E33" s="197"/>
      <c r="F33" s="197"/>
    </row>
    <row r="35" ht="12.75">
      <c r="A35" s="1" t="s">
        <v>242</v>
      </c>
    </row>
    <row r="36" spans="1:6" ht="12.75">
      <c r="A36" s="199" t="s">
        <v>243</v>
      </c>
      <c r="B36" s="199"/>
      <c r="C36" s="199"/>
      <c r="D36" s="199"/>
      <c r="E36" s="199"/>
      <c r="F36" s="199"/>
    </row>
    <row r="37" spans="1:6" ht="12.75">
      <c r="A37" s="199"/>
      <c r="B37" s="199"/>
      <c r="C37" s="199"/>
      <c r="D37" s="199"/>
      <c r="E37" s="199"/>
      <c r="F37" s="199"/>
    </row>
    <row r="38" spans="1:6" ht="12.75">
      <c r="A38" s="199"/>
      <c r="B38" s="199"/>
      <c r="C38" s="199"/>
      <c r="D38" s="199"/>
      <c r="E38" s="199"/>
      <c r="F38" s="199"/>
    </row>
    <row r="40" spans="1:6" ht="12.75">
      <c r="A40" s="200" t="s">
        <v>244</v>
      </c>
      <c r="B40" s="200"/>
      <c r="C40" s="200"/>
      <c r="D40" s="200"/>
      <c r="E40" s="200"/>
      <c r="F40" s="200"/>
    </row>
    <row r="41" spans="1:6" ht="12.75">
      <c r="A41" s="200"/>
      <c r="B41" s="200"/>
      <c r="C41" s="200"/>
      <c r="D41" s="200"/>
      <c r="E41" s="200"/>
      <c r="F41" s="200"/>
    </row>
    <row r="42" spans="1:6" ht="12.75">
      <c r="A42" s="200"/>
      <c r="B42" s="200"/>
      <c r="C42" s="200"/>
      <c r="D42" s="200"/>
      <c r="E42" s="200"/>
      <c r="F42" s="200"/>
    </row>
    <row r="44" spans="1:6" ht="12.75">
      <c r="A44" s="201" t="s">
        <v>245</v>
      </c>
      <c r="B44" s="201"/>
      <c r="C44" s="201"/>
      <c r="D44" s="201"/>
      <c r="E44" s="201"/>
      <c r="F44" s="201"/>
    </row>
    <row r="45" spans="1:6" ht="12.75">
      <c r="A45" s="201"/>
      <c r="B45" s="201"/>
      <c r="C45" s="201"/>
      <c r="D45" s="201"/>
      <c r="E45" s="201"/>
      <c r="F45" s="201"/>
    </row>
    <row r="46" spans="1:6" ht="12.75">
      <c r="A46" s="201"/>
      <c r="B46" s="201"/>
      <c r="C46" s="201"/>
      <c r="D46" s="201"/>
      <c r="E46" s="201"/>
      <c r="F46" s="201"/>
    </row>
  </sheetData>
  <mergeCells count="67">
    <mergeCell ref="D6:D7"/>
    <mergeCell ref="E6:E7"/>
    <mergeCell ref="F6:F7"/>
    <mergeCell ref="A1:C1"/>
    <mergeCell ref="A4:C4"/>
    <mergeCell ref="A6:A7"/>
    <mergeCell ref="C6:C7"/>
    <mergeCell ref="A36:F38"/>
    <mergeCell ref="A40:F42"/>
    <mergeCell ref="A44:F46"/>
    <mergeCell ref="F8:F9"/>
    <mergeCell ref="A11:D11"/>
    <mergeCell ref="A12:A13"/>
    <mergeCell ref="C12:C13"/>
    <mergeCell ref="D12:D13"/>
    <mergeCell ref="E12:E13"/>
    <mergeCell ref="F12:F13"/>
    <mergeCell ref="A8:A9"/>
    <mergeCell ref="C8:C9"/>
    <mergeCell ref="D8:D9"/>
    <mergeCell ref="E8:E9"/>
    <mergeCell ref="A14:A15"/>
    <mergeCell ref="C14:C15"/>
    <mergeCell ref="D14:D15"/>
    <mergeCell ref="E14:E15"/>
    <mergeCell ref="F14:F15"/>
    <mergeCell ref="A16:A17"/>
    <mergeCell ref="A18:A19"/>
    <mergeCell ref="A20:A21"/>
    <mergeCell ref="F18:F19"/>
    <mergeCell ref="C16:C17"/>
    <mergeCell ref="D16:D17"/>
    <mergeCell ref="E16:E17"/>
    <mergeCell ref="F16:F17"/>
    <mergeCell ref="F20:F21"/>
    <mergeCell ref="A22:A23"/>
    <mergeCell ref="C18:C19"/>
    <mergeCell ref="D18:D19"/>
    <mergeCell ref="E18:E19"/>
    <mergeCell ref="E20:E21"/>
    <mergeCell ref="C22:C23"/>
    <mergeCell ref="D22:D23"/>
    <mergeCell ref="E22:E23"/>
    <mergeCell ref="F22:F23"/>
    <mergeCell ref="C20:C21"/>
    <mergeCell ref="A28:A29"/>
    <mergeCell ref="A30:A31"/>
    <mergeCell ref="E26:E27"/>
    <mergeCell ref="F26:F27"/>
    <mergeCell ref="E28:E29"/>
    <mergeCell ref="F28:F29"/>
    <mergeCell ref="E30:E31"/>
    <mergeCell ref="F30:F31"/>
    <mergeCell ref="A32:A33"/>
    <mergeCell ref="D20:D21"/>
    <mergeCell ref="C30:C31"/>
    <mergeCell ref="D30:D31"/>
    <mergeCell ref="C28:C29"/>
    <mergeCell ref="D28:D29"/>
    <mergeCell ref="A25:D25"/>
    <mergeCell ref="C26:C27"/>
    <mergeCell ref="D26:D27"/>
    <mergeCell ref="A26:A27"/>
    <mergeCell ref="C32:C33"/>
    <mergeCell ref="D32:D33"/>
    <mergeCell ref="E32:E33"/>
    <mergeCell ref="F32:F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22">
      <selection activeCell="B2" sqref="B2"/>
    </sheetView>
  </sheetViews>
  <sheetFormatPr defaultColWidth="9.00390625" defaultRowHeight="12.75"/>
  <cols>
    <col min="1" max="1" width="47.375" style="0" customWidth="1"/>
    <col min="2" max="5" width="11.25390625" style="0" bestFit="1" customWidth="1"/>
    <col min="7" max="8" width="11.25390625" style="0" bestFit="1" customWidth="1"/>
    <col min="9" max="10" width="10.125" style="0" bestFit="1" customWidth="1"/>
  </cols>
  <sheetData>
    <row r="1" spans="1:9" ht="12.75">
      <c r="A1" s="128" t="s">
        <v>198</v>
      </c>
      <c r="G1" s="202" t="s">
        <v>199</v>
      </c>
      <c r="H1" s="203"/>
      <c r="I1" s="203"/>
    </row>
    <row r="2" spans="1:10" ht="12.75">
      <c r="A2" t="s">
        <v>200</v>
      </c>
      <c r="B2" s="129">
        <v>35064</v>
      </c>
      <c r="C2" s="129">
        <v>34699</v>
      </c>
      <c r="D2" s="129">
        <v>34334</v>
      </c>
      <c r="E2" s="129">
        <v>33969</v>
      </c>
      <c r="G2" s="129">
        <v>35064</v>
      </c>
      <c r="H2" s="129">
        <v>34699</v>
      </c>
      <c r="I2" s="129">
        <v>34334</v>
      </c>
      <c r="J2" s="129">
        <v>33969</v>
      </c>
    </row>
    <row r="3" ht="12.75">
      <c r="A3" s="130" t="s">
        <v>201</v>
      </c>
    </row>
    <row r="4" spans="1:10" ht="12.75">
      <c r="A4" t="s">
        <v>202</v>
      </c>
      <c r="B4" s="75">
        <v>216071</v>
      </c>
      <c r="C4" s="75">
        <v>518816</v>
      </c>
      <c r="D4" s="75">
        <v>291284</v>
      </c>
      <c r="E4" s="75">
        <v>260050</v>
      </c>
      <c r="G4" s="75">
        <v>80393</v>
      </c>
      <c r="H4" s="75">
        <v>83936</v>
      </c>
      <c r="I4" s="75">
        <v>79347</v>
      </c>
      <c r="J4" s="75">
        <v>105386</v>
      </c>
    </row>
    <row r="5" spans="1:10" ht="12.75">
      <c r="A5" t="s">
        <v>203</v>
      </c>
      <c r="B5" s="75">
        <v>1053237</v>
      </c>
      <c r="C5" s="75">
        <v>703682</v>
      </c>
      <c r="D5" s="75">
        <v>667547</v>
      </c>
      <c r="E5" s="75">
        <v>596018</v>
      </c>
      <c r="G5" s="75">
        <v>506563</v>
      </c>
      <c r="H5" s="75">
        <v>532475</v>
      </c>
      <c r="I5" s="75">
        <v>457399</v>
      </c>
      <c r="J5" s="75">
        <v>418072</v>
      </c>
    </row>
    <row r="6" spans="1:10" ht="12.75">
      <c r="A6" t="s">
        <v>204</v>
      </c>
      <c r="B6" s="75">
        <v>629742</v>
      </c>
      <c r="C6" s="75">
        <v>470023</v>
      </c>
      <c r="D6" s="75">
        <v>592986</v>
      </c>
      <c r="E6" s="75">
        <v>471202</v>
      </c>
      <c r="G6" s="75">
        <v>635012</v>
      </c>
      <c r="H6" s="75">
        <v>624625</v>
      </c>
      <c r="I6" s="75">
        <v>514027</v>
      </c>
      <c r="J6" s="75">
        <v>434242</v>
      </c>
    </row>
    <row r="7" spans="1:10" ht="12.75">
      <c r="A7" t="s">
        <v>205</v>
      </c>
      <c r="B7" s="75">
        <v>146878</v>
      </c>
      <c r="C7" s="75">
        <v>77910</v>
      </c>
      <c r="D7" s="75">
        <v>65951</v>
      </c>
      <c r="E7" s="75">
        <v>60488</v>
      </c>
      <c r="G7" s="75">
        <v>120961</v>
      </c>
      <c r="H7" s="75">
        <v>96408</v>
      </c>
      <c r="I7" s="75">
        <v>76342</v>
      </c>
      <c r="J7" s="75">
        <v>102502</v>
      </c>
    </row>
    <row r="8" spans="1:10" ht="12.75">
      <c r="A8" t="s">
        <v>206</v>
      </c>
      <c r="B8" s="75">
        <f>SUM(B4:B7)</f>
        <v>2045928</v>
      </c>
      <c r="C8" s="75">
        <f>SUM(C4:C7)</f>
        <v>1770431</v>
      </c>
      <c r="D8" s="75">
        <f>SUM(D4:D7)</f>
        <v>1617768</v>
      </c>
      <c r="E8" s="75">
        <f>SUM(E4:E7)</f>
        <v>1387758</v>
      </c>
      <c r="G8" s="75">
        <f>SUM(G4:G7)</f>
        <v>1342929</v>
      </c>
      <c r="H8" s="75">
        <f>SUM(H4:H7)</f>
        <v>1337444</v>
      </c>
      <c r="I8" s="75">
        <f>SUM(I4:I7)</f>
        <v>1127115</v>
      </c>
      <c r="J8" s="75">
        <f>SUM(J4:J7)</f>
        <v>1060202</v>
      </c>
    </row>
    <row r="9" spans="2:5" ht="12.75">
      <c r="B9" s="75"/>
      <c r="C9" s="75"/>
      <c r="D9" s="75"/>
      <c r="E9" s="75"/>
    </row>
    <row r="10" spans="1:10" ht="12.75">
      <c r="A10" t="s">
        <v>207</v>
      </c>
      <c r="B10" s="75">
        <v>1096817</v>
      </c>
      <c r="C10" s="75">
        <v>603384</v>
      </c>
      <c r="D10" s="75">
        <v>568501</v>
      </c>
      <c r="E10" s="75">
        <v>485103</v>
      </c>
      <c r="G10" s="75">
        <v>313294</v>
      </c>
      <c r="H10" s="75">
        <v>312017</v>
      </c>
      <c r="I10" s="75">
        <v>264596</v>
      </c>
      <c r="J10" s="75">
        <v>246565</v>
      </c>
    </row>
    <row r="11" spans="1:10" ht="12.75">
      <c r="A11" s="131" t="s">
        <v>208</v>
      </c>
      <c r="B11" s="75">
        <f>B10+B8</f>
        <v>3142745</v>
      </c>
      <c r="C11" s="75">
        <f>C10+C8</f>
        <v>2373815</v>
      </c>
      <c r="D11" s="75">
        <f>D10+D8</f>
        <v>2186269</v>
      </c>
      <c r="E11" s="75">
        <f>E10+E8</f>
        <v>1872861</v>
      </c>
      <c r="G11" s="75">
        <f>G10+G8</f>
        <v>1656223</v>
      </c>
      <c r="H11" s="75">
        <f>H10+H8</f>
        <v>1649461</v>
      </c>
      <c r="I11" s="75">
        <f>I10+I8</f>
        <v>1391711</v>
      </c>
      <c r="J11" s="75">
        <f>J10+J8</f>
        <v>1306767</v>
      </c>
    </row>
    <row r="12" spans="2:5" ht="12.75">
      <c r="B12" s="75"/>
      <c r="C12" s="75"/>
      <c r="D12" s="75"/>
      <c r="E12" s="75"/>
    </row>
    <row r="13" spans="1:5" ht="12.75">
      <c r="A13" s="130" t="s">
        <v>61</v>
      </c>
      <c r="B13" s="75"/>
      <c r="C13" s="75"/>
      <c r="D13" s="75"/>
      <c r="E13" s="75"/>
    </row>
    <row r="14" spans="1:10" ht="12.75">
      <c r="A14" t="s">
        <v>209</v>
      </c>
      <c r="B14" s="75">
        <v>397100</v>
      </c>
      <c r="C14" s="75">
        <v>127378</v>
      </c>
      <c r="D14" s="75">
        <v>108165</v>
      </c>
      <c r="E14" s="75">
        <v>105696</v>
      </c>
      <c r="G14" s="75">
        <v>66682</v>
      </c>
      <c r="H14" s="75">
        <v>63837</v>
      </c>
      <c r="I14" s="75">
        <v>23852</v>
      </c>
      <c r="J14" s="75">
        <v>4442</v>
      </c>
    </row>
    <row r="15" spans="1:10" ht="12.75">
      <c r="A15" t="s">
        <v>210</v>
      </c>
      <c r="B15" s="75">
        <v>297656</v>
      </c>
      <c r="C15" s="75">
        <v>210576</v>
      </c>
      <c r="D15" s="75">
        <v>135701</v>
      </c>
      <c r="E15" s="75">
        <v>134729</v>
      </c>
      <c r="G15" s="75">
        <v>166037</v>
      </c>
      <c r="H15" s="75">
        <v>170622</v>
      </c>
      <c r="I15" s="75">
        <v>138188</v>
      </c>
      <c r="J15" s="75">
        <v>145475</v>
      </c>
    </row>
    <row r="16" spans="1:10" ht="12.75">
      <c r="A16" t="s">
        <v>211</v>
      </c>
      <c r="B16" s="75">
        <v>412779</v>
      </c>
      <c r="C16" s="75">
        <v>224033</v>
      </c>
      <c r="D16" s="75">
        <v>208698</v>
      </c>
      <c r="E16" s="75">
        <v>180163</v>
      </c>
      <c r="G16" s="75">
        <v>199229</v>
      </c>
      <c r="H16" s="75">
        <v>271129</v>
      </c>
      <c r="I16" s="75">
        <v>234318</v>
      </c>
      <c r="J16" s="75">
        <v>227943</v>
      </c>
    </row>
    <row r="17" spans="1:10" ht="12.75">
      <c r="A17" t="s">
        <v>212</v>
      </c>
      <c r="B17" s="75">
        <f>B16+B15+B14</f>
        <v>1107535</v>
      </c>
      <c r="C17" s="75">
        <f>C16+C15+C14</f>
        <v>561987</v>
      </c>
      <c r="D17" s="75">
        <f>D16+D15+D14</f>
        <v>452564</v>
      </c>
      <c r="E17" s="75">
        <f>E16+E15+E14</f>
        <v>420588</v>
      </c>
      <c r="G17" s="75">
        <f>SUM(G14:G16)</f>
        <v>431948</v>
      </c>
      <c r="H17" s="75">
        <f>SUM(H14:H16)</f>
        <v>505588</v>
      </c>
      <c r="I17" s="75">
        <f>SUM(I14:I16)</f>
        <v>396358</v>
      </c>
      <c r="J17" s="75">
        <f>SUM(J14:J16)</f>
        <v>377860</v>
      </c>
    </row>
    <row r="18" spans="2:5" ht="12.75">
      <c r="B18" s="75"/>
      <c r="C18" s="75"/>
      <c r="D18" s="75"/>
      <c r="E18" s="75"/>
    </row>
    <row r="19" spans="1:10" ht="12.75">
      <c r="A19" t="s">
        <v>213</v>
      </c>
      <c r="B19" s="75">
        <v>70221</v>
      </c>
      <c r="C19" s="75">
        <v>70579</v>
      </c>
      <c r="D19" s="75">
        <v>90586</v>
      </c>
      <c r="E19" s="75">
        <v>120278</v>
      </c>
      <c r="G19" s="75">
        <v>258782</v>
      </c>
      <c r="H19" s="75">
        <v>131799</v>
      </c>
      <c r="I19" s="75">
        <v>134207</v>
      </c>
      <c r="J19" s="75">
        <v>121064</v>
      </c>
    </row>
    <row r="20" spans="2:5" ht="12.75">
      <c r="B20" s="75"/>
      <c r="C20" s="75"/>
      <c r="D20" s="75"/>
      <c r="E20" s="75"/>
    </row>
    <row r="21" spans="1:10" ht="12.75">
      <c r="A21" t="s">
        <v>214</v>
      </c>
      <c r="B21" s="75">
        <v>1964989</v>
      </c>
      <c r="C21" s="75">
        <v>1741249</v>
      </c>
      <c r="D21" s="75">
        <v>1643119</v>
      </c>
      <c r="E21" s="75">
        <v>1331995</v>
      </c>
      <c r="G21" s="75">
        <v>965493</v>
      </c>
      <c r="H21" s="75">
        <v>1012074</v>
      </c>
      <c r="I21" s="75">
        <v>861146</v>
      </c>
      <c r="J21" s="75">
        <v>846422</v>
      </c>
    </row>
    <row r="22" spans="1:10" ht="12.75">
      <c r="A22" s="131" t="s">
        <v>92</v>
      </c>
      <c r="B22" s="75">
        <f>B21+B19+B17</f>
        <v>3142745</v>
      </c>
      <c r="C22" s="75">
        <f>C21+C19+C17</f>
        <v>2373815</v>
      </c>
      <c r="D22" s="75">
        <f>D21+D19+D17</f>
        <v>2186269</v>
      </c>
      <c r="E22" s="75">
        <f>E21+E19+E17</f>
        <v>1872861</v>
      </c>
      <c r="G22" s="75">
        <f>G21+G19+G17</f>
        <v>1656223</v>
      </c>
      <c r="H22" s="75">
        <f>H21+H19+H17</f>
        <v>1649461</v>
      </c>
      <c r="I22" s="75">
        <f>I21+I19+I17</f>
        <v>1391711</v>
      </c>
      <c r="J22" s="75">
        <f>J21+J19+J17</f>
        <v>1345346</v>
      </c>
    </row>
    <row r="23" spans="1:10" ht="12.75">
      <c r="A23" s="128" t="s">
        <v>215</v>
      </c>
      <c r="G23" s="202" t="s">
        <v>216</v>
      </c>
      <c r="H23" s="203"/>
      <c r="I23" s="203"/>
      <c r="J23" s="203"/>
    </row>
    <row r="24" spans="1:10" ht="12.75">
      <c r="A24" t="s">
        <v>217</v>
      </c>
      <c r="B24" s="75">
        <v>4760834</v>
      </c>
      <c r="C24" s="75">
        <v>3789668</v>
      </c>
      <c r="D24" s="75">
        <v>3930984</v>
      </c>
      <c r="E24" s="75">
        <v>3405211</v>
      </c>
      <c r="G24" s="75">
        <v>3481450</v>
      </c>
      <c r="H24" s="75">
        <v>3280418</v>
      </c>
      <c r="I24" s="75">
        <v>2893900</v>
      </c>
      <c r="J24" s="75">
        <v>3022627</v>
      </c>
    </row>
    <row r="25" spans="1:10" ht="12.75">
      <c r="A25" t="s">
        <v>218</v>
      </c>
      <c r="B25" s="75">
        <v>2865280</v>
      </c>
      <c r="C25" s="75">
        <v>2301423</v>
      </c>
      <c r="D25" s="75">
        <v>2386993</v>
      </c>
      <c r="E25" s="75">
        <v>2089089</v>
      </c>
      <c r="G25" s="75">
        <v>2114084</v>
      </c>
      <c r="H25" s="75">
        <v>1966138</v>
      </c>
      <c r="I25" s="75">
        <v>1719869</v>
      </c>
      <c r="J25" s="75">
        <v>1809304</v>
      </c>
    </row>
    <row r="26" spans="1:10" ht="12.75">
      <c r="A26" t="s">
        <v>219</v>
      </c>
      <c r="B26" s="75">
        <f>B24-B25</f>
        <v>1895554</v>
      </c>
      <c r="C26" s="75">
        <f>C24-C25</f>
        <v>1488245</v>
      </c>
      <c r="D26" s="75">
        <f>D24-D25</f>
        <v>1543991</v>
      </c>
      <c r="E26" s="75">
        <f>E24-E25</f>
        <v>1316122</v>
      </c>
      <c r="G26" s="75">
        <f>G24-G25</f>
        <v>1367366</v>
      </c>
      <c r="H26" s="75">
        <f>H24-H25</f>
        <v>1314280</v>
      </c>
      <c r="I26" s="75">
        <f>I24-I25</f>
        <v>1174031</v>
      </c>
      <c r="J26" s="75">
        <f>J24-J25</f>
        <v>1213323</v>
      </c>
    </row>
    <row r="27" spans="1:10" ht="12.75">
      <c r="A27" t="s">
        <v>220</v>
      </c>
      <c r="B27" s="75">
        <v>1209760</v>
      </c>
      <c r="C27" s="75">
        <v>974099</v>
      </c>
      <c r="D27" s="75">
        <v>922261</v>
      </c>
      <c r="E27" s="75">
        <v>761498</v>
      </c>
      <c r="G27" s="75">
        <v>999731</v>
      </c>
      <c r="H27" s="75">
        <v>889590</v>
      </c>
      <c r="I27" s="75">
        <v>769744</v>
      </c>
      <c r="J27" s="75">
        <v>807078</v>
      </c>
    </row>
    <row r="28" spans="1:10" ht="12.75">
      <c r="A28" t="s">
        <v>221</v>
      </c>
      <c r="B28" s="75">
        <f>B26-B27</f>
        <v>685794</v>
      </c>
      <c r="C28" s="75">
        <f>C26-C27</f>
        <v>514146</v>
      </c>
      <c r="D28" s="75">
        <f>D26-D27</f>
        <v>621730</v>
      </c>
      <c r="E28" s="75">
        <f>E26-E27</f>
        <v>554624</v>
      </c>
      <c r="G28" s="75">
        <f>G26-G27</f>
        <v>367635</v>
      </c>
      <c r="H28" s="75">
        <f>H26-H27</f>
        <v>424690</v>
      </c>
      <c r="I28" s="75">
        <f>I26-I27</f>
        <v>404287</v>
      </c>
      <c r="J28" s="75">
        <f>J26-J27</f>
        <v>406245</v>
      </c>
    </row>
    <row r="29" spans="1:10" ht="12.75">
      <c r="A29" t="s">
        <v>222</v>
      </c>
      <c r="B29" s="75">
        <v>35930</v>
      </c>
      <c r="C29" s="75">
        <v>23552</v>
      </c>
      <c r="D29" s="75">
        <v>27214</v>
      </c>
      <c r="E29" s="75">
        <v>32806</v>
      </c>
      <c r="G29" s="75">
        <v>103086</v>
      </c>
      <c r="H29" s="75">
        <v>16218</v>
      </c>
      <c r="I29" s="75">
        <v>41040</v>
      </c>
      <c r="J29" s="75">
        <v>148281</v>
      </c>
    </row>
    <row r="30" spans="1:10" ht="12.75">
      <c r="A30" t="s">
        <v>223</v>
      </c>
      <c r="B30" s="75">
        <f>B28-B29</f>
        <v>649864</v>
      </c>
      <c r="C30" s="75">
        <f>C28-C29</f>
        <v>490594</v>
      </c>
      <c r="D30" s="75">
        <f>D28-D29</f>
        <v>594516</v>
      </c>
      <c r="E30" s="75">
        <f>E28-E29</f>
        <v>521818</v>
      </c>
      <c r="G30" s="75">
        <f>G28-G29</f>
        <v>264549</v>
      </c>
      <c r="H30" s="75">
        <f>H28-H29</f>
        <v>408472</v>
      </c>
      <c r="I30" s="75">
        <f>I28-I29</f>
        <v>363247</v>
      </c>
      <c r="J30" s="75">
        <f>J28-J29</f>
        <v>257964</v>
      </c>
    </row>
    <row r="31" spans="1:10" ht="12.75">
      <c r="A31" t="s">
        <v>224</v>
      </c>
      <c r="B31" s="75">
        <v>250200</v>
      </c>
      <c r="C31" s="75">
        <v>191800</v>
      </c>
      <c r="D31" s="75">
        <v>229500</v>
      </c>
      <c r="E31" s="75">
        <v>192600</v>
      </c>
      <c r="G31" s="75">
        <v>99751</v>
      </c>
      <c r="H31" s="75">
        <v>153994</v>
      </c>
      <c r="I31" s="75">
        <v>139832</v>
      </c>
      <c r="J31" s="75">
        <v>143146</v>
      </c>
    </row>
    <row r="32" spans="1:10" ht="12.75">
      <c r="A32" t="s">
        <v>225</v>
      </c>
      <c r="B32" s="75">
        <f>B30-B31</f>
        <v>399664</v>
      </c>
      <c r="C32" s="75">
        <f>C30-C31</f>
        <v>298794</v>
      </c>
      <c r="D32" s="75">
        <f>D30-D31</f>
        <v>365016</v>
      </c>
      <c r="E32" s="75">
        <f>E30-E31</f>
        <v>329218</v>
      </c>
      <c r="G32" s="75">
        <f>G30-G31</f>
        <v>164798</v>
      </c>
      <c r="H32" s="75">
        <f>H30-H31</f>
        <v>254478</v>
      </c>
      <c r="I32" s="75">
        <f>I30-I31</f>
        <v>223415</v>
      </c>
      <c r="J32" s="75">
        <f>J30-J31</f>
        <v>114818</v>
      </c>
    </row>
    <row r="33" spans="1:10" ht="12.75">
      <c r="A33" t="s">
        <v>226</v>
      </c>
      <c r="B33" s="75">
        <v>71445</v>
      </c>
      <c r="C33" s="75">
        <v>76200</v>
      </c>
      <c r="D33" s="75">
        <v>75852</v>
      </c>
      <c r="E33" s="75">
        <v>75510</v>
      </c>
      <c r="G33" s="75">
        <v>74804</v>
      </c>
      <c r="H33" s="75">
        <v>80945</v>
      </c>
      <c r="I33" s="75">
        <v>83691</v>
      </c>
      <c r="J33" s="75">
        <v>89363</v>
      </c>
    </row>
    <row r="36" ht="12.75">
      <c r="A36" s="128" t="s">
        <v>227</v>
      </c>
    </row>
    <row r="37" spans="1:10" ht="12.75">
      <c r="A37" t="s">
        <v>228</v>
      </c>
      <c r="B37" s="132"/>
      <c r="C37" s="132"/>
      <c r="D37" s="132"/>
      <c r="E37" s="132"/>
      <c r="G37" s="136"/>
      <c r="H37" s="136"/>
      <c r="I37" s="136"/>
      <c r="J37" s="136"/>
    </row>
    <row r="38" spans="1:10" ht="12.75">
      <c r="A38" t="s">
        <v>229</v>
      </c>
      <c r="B38" s="133"/>
      <c r="C38" s="133"/>
      <c r="D38" s="133"/>
      <c r="E38" s="133"/>
      <c r="G38" s="137"/>
      <c r="H38" s="137"/>
      <c r="I38" s="137"/>
      <c r="J38" s="137"/>
    </row>
    <row r="39" spans="1:10" ht="12.75">
      <c r="A39" t="s">
        <v>230</v>
      </c>
      <c r="B39" s="133"/>
      <c r="C39" s="133"/>
      <c r="D39" s="133"/>
      <c r="E39" s="133"/>
      <c r="G39" s="137"/>
      <c r="H39" s="137"/>
      <c r="I39" s="137"/>
      <c r="J39" s="137"/>
    </row>
    <row r="40" ht="12.75">
      <c r="A40" s="128" t="s">
        <v>231</v>
      </c>
    </row>
    <row r="41" spans="1:10" ht="12.75">
      <c r="A41" s="45" t="s">
        <v>248</v>
      </c>
      <c r="B41" s="134"/>
      <c r="C41" s="134"/>
      <c r="D41" s="134"/>
      <c r="E41" s="134"/>
      <c r="G41" s="138"/>
      <c r="H41" s="138"/>
      <c r="I41" s="138"/>
      <c r="J41" s="138"/>
    </row>
    <row r="42" spans="1:10" ht="12.75">
      <c r="A42" t="s">
        <v>232</v>
      </c>
      <c r="B42" s="133"/>
      <c r="C42" s="133"/>
      <c r="D42" s="133"/>
      <c r="E42" s="133"/>
      <c r="G42" s="137"/>
      <c r="H42" s="137"/>
      <c r="I42" s="137"/>
      <c r="J42" s="137"/>
    </row>
    <row r="43" spans="1:10" ht="12.75">
      <c r="A43" s="45" t="s">
        <v>247</v>
      </c>
      <c r="B43" s="134"/>
      <c r="C43" s="134"/>
      <c r="D43" s="134"/>
      <c r="E43" s="134"/>
      <c r="G43" s="138"/>
      <c r="H43" s="138"/>
      <c r="I43" s="138"/>
      <c r="J43" s="138"/>
    </row>
    <row r="44" ht="12.75">
      <c r="A44" s="128" t="s">
        <v>233</v>
      </c>
    </row>
    <row r="45" spans="1:10" ht="12.75">
      <c r="A45" t="s">
        <v>234</v>
      </c>
      <c r="B45" s="135"/>
      <c r="C45" s="135"/>
      <c r="D45" s="135"/>
      <c r="E45" s="135"/>
      <c r="G45" s="139"/>
      <c r="H45" s="139"/>
      <c r="I45" s="139"/>
      <c r="J45" s="139"/>
    </row>
    <row r="46" spans="1:10" ht="12.75">
      <c r="A46" t="s">
        <v>235</v>
      </c>
      <c r="B46" s="135"/>
      <c r="C46" s="135"/>
      <c r="D46" s="135"/>
      <c r="E46" s="135"/>
      <c r="G46" s="139"/>
      <c r="H46" s="139"/>
      <c r="I46" s="139"/>
      <c r="J46" s="139"/>
    </row>
    <row r="47" spans="1:10" ht="12.75">
      <c r="A47" t="s">
        <v>246</v>
      </c>
      <c r="B47" s="133"/>
      <c r="C47" s="133"/>
      <c r="D47" s="133"/>
      <c r="E47" s="133"/>
      <c r="G47" s="137"/>
      <c r="H47" s="137"/>
      <c r="I47" s="137"/>
      <c r="J47" s="137"/>
    </row>
    <row r="48" ht="12.75">
      <c r="A48" s="128" t="s">
        <v>236</v>
      </c>
    </row>
    <row r="49" spans="1:10" ht="12.75">
      <c r="A49" s="45" t="s">
        <v>237</v>
      </c>
      <c r="B49" s="135"/>
      <c r="C49" s="135"/>
      <c r="D49" s="135"/>
      <c r="E49" s="135"/>
      <c r="G49" s="139"/>
      <c r="H49" s="139"/>
      <c r="I49" s="139"/>
      <c r="J49" s="139"/>
    </row>
    <row r="50" spans="1:10" ht="12.75">
      <c r="A50" s="45" t="s">
        <v>238</v>
      </c>
      <c r="B50" s="135"/>
      <c r="C50" s="135"/>
      <c r="D50" s="135"/>
      <c r="E50" s="135"/>
      <c r="G50" s="139"/>
      <c r="H50" s="139"/>
      <c r="I50" s="139"/>
      <c r="J50" s="139"/>
    </row>
    <row r="51" spans="1:10" ht="12.75">
      <c r="A51" s="45" t="s">
        <v>239</v>
      </c>
      <c r="B51" s="135"/>
      <c r="C51" s="135"/>
      <c r="D51" s="135"/>
      <c r="E51" s="135"/>
      <c r="G51" s="139"/>
      <c r="H51" s="139"/>
      <c r="I51" s="139"/>
      <c r="J51" s="139"/>
    </row>
    <row r="52" spans="1:10" ht="12.75">
      <c r="A52" s="45" t="s">
        <v>240</v>
      </c>
      <c r="B52" s="135"/>
      <c r="C52" s="135"/>
      <c r="D52" s="135"/>
      <c r="E52" s="135"/>
      <c r="G52" s="139"/>
      <c r="H52" s="139"/>
      <c r="I52" s="139"/>
      <c r="J52" s="139"/>
    </row>
    <row r="53" spans="1:10" ht="12.75">
      <c r="A53" s="45" t="s">
        <v>241</v>
      </c>
      <c r="B53" s="135"/>
      <c r="C53" s="135"/>
      <c r="D53" s="135"/>
      <c r="E53" s="135"/>
      <c r="G53" s="139"/>
      <c r="H53" s="139"/>
      <c r="I53" s="139"/>
      <c r="J53" s="139"/>
    </row>
  </sheetData>
  <mergeCells count="2">
    <mergeCell ref="G1:I1"/>
    <mergeCell ref="G23:J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9" sqref="B9"/>
    </sheetView>
  </sheetViews>
  <sheetFormatPr defaultColWidth="9.00390625" defaultRowHeight="12.75"/>
  <cols>
    <col min="1" max="1" width="18.125" style="21" customWidth="1"/>
    <col min="2" max="2" width="12.75390625" style="6" customWidth="1"/>
    <col min="3" max="3" width="9.25390625" style="6" customWidth="1"/>
    <col min="4" max="4" width="15.00390625" style="6" customWidth="1"/>
    <col min="5" max="5" width="15.625" style="6" customWidth="1"/>
    <col min="6" max="6" width="11.375" style="6" customWidth="1"/>
    <col min="7" max="7" width="5.75390625" style="6" customWidth="1"/>
    <col min="8" max="16384" width="9.125" style="6" customWidth="1"/>
  </cols>
  <sheetData>
    <row r="1" spans="1:5" s="3" customFormat="1" ht="12.75">
      <c r="A1" s="204" t="s">
        <v>18</v>
      </c>
      <c r="B1" s="205"/>
      <c r="C1" s="205"/>
      <c r="D1" s="205"/>
      <c r="E1" s="205"/>
    </row>
    <row r="2" spans="1:2" ht="12.75">
      <c r="A2" s="4" t="s">
        <v>3</v>
      </c>
      <c r="B2" s="5"/>
    </row>
    <row r="3" spans="1:2" ht="13.5" thickBot="1">
      <c r="A3" s="7" t="s">
        <v>4</v>
      </c>
      <c r="B3" s="8">
        <v>10000</v>
      </c>
    </row>
    <row r="4" spans="1:2" ht="13.5" thickBot="1">
      <c r="A4" s="7" t="s">
        <v>5</v>
      </c>
      <c r="B4" s="8">
        <v>400</v>
      </c>
    </row>
    <row r="5" spans="1:2" ht="12.75">
      <c r="A5" s="9" t="s">
        <v>6</v>
      </c>
      <c r="B5" s="8">
        <v>1000</v>
      </c>
    </row>
    <row r="6" spans="1:3" ht="12.75">
      <c r="A6" s="9" t="s">
        <v>7</v>
      </c>
      <c r="B6" s="22">
        <v>0.2</v>
      </c>
      <c r="C6" s="6" t="s">
        <v>15</v>
      </c>
    </row>
    <row r="7" spans="1:6" ht="12.75">
      <c r="A7" s="206" t="s">
        <v>17</v>
      </c>
      <c r="B7" s="207"/>
      <c r="C7" s="207"/>
      <c r="D7" s="207"/>
      <c r="E7" s="207"/>
      <c r="F7" s="207"/>
    </row>
    <row r="8" spans="1:6" ht="13.5" thickBot="1">
      <c r="A8" s="23" t="s">
        <v>16</v>
      </c>
      <c r="B8" s="24"/>
      <c r="C8" s="24"/>
      <c r="D8" s="24"/>
      <c r="E8" s="24"/>
      <c r="F8" s="24"/>
    </row>
    <row r="9" spans="1:2" ht="13.5" thickTop="1">
      <c r="A9" s="10" t="s">
        <v>8</v>
      </c>
      <c r="B9" s="11">
        <v>25</v>
      </c>
    </row>
    <row r="10" spans="1:2" ht="13.5" thickBot="1">
      <c r="A10" s="12" t="s">
        <v>9</v>
      </c>
      <c r="B10" s="13">
        <f>B9*B5</f>
        <v>25000</v>
      </c>
    </row>
    <row r="11" spans="1:6" ht="13.5" thickTop="1">
      <c r="A11" s="14" t="s">
        <v>10</v>
      </c>
      <c r="B11" s="15" t="s">
        <v>1</v>
      </c>
      <c r="C11" s="16" t="s">
        <v>11</v>
      </c>
      <c r="D11" s="16" t="s">
        <v>12</v>
      </c>
      <c r="E11" s="17" t="s">
        <v>13</v>
      </c>
      <c r="F11" s="16" t="s">
        <v>14</v>
      </c>
    </row>
    <row r="12" spans="1:6" ht="12.75">
      <c r="A12" s="18">
        <v>0</v>
      </c>
      <c r="B12" s="8">
        <f>$B$5*A12</f>
        <v>0</v>
      </c>
      <c r="C12" s="8">
        <f>$B$3</f>
        <v>10000</v>
      </c>
      <c r="D12" s="8">
        <f>$B$4*A12</f>
        <v>0</v>
      </c>
      <c r="E12" s="8">
        <f>D12+C12</f>
        <v>10000</v>
      </c>
      <c r="F12" s="8">
        <f>B12-E12</f>
        <v>-10000</v>
      </c>
    </row>
    <row r="13" spans="1:6" ht="12.75">
      <c r="A13" s="18">
        <f>(2*$B$9)*0.1</f>
        <v>5</v>
      </c>
      <c r="B13" s="8">
        <f>$B$5*A13</f>
        <v>5000</v>
      </c>
      <c r="C13" s="8">
        <f aca="true" t="shared" si="0" ref="C13:C22">$B$3</f>
        <v>10000</v>
      </c>
      <c r="D13" s="8">
        <f>$B$4*A13</f>
        <v>2000</v>
      </c>
      <c r="E13" s="8">
        <f>D13+C13</f>
        <v>12000</v>
      </c>
      <c r="F13" s="8">
        <f>B13-E13</f>
        <v>-7000</v>
      </c>
    </row>
    <row r="14" spans="1:6" ht="12.75">
      <c r="A14" s="18">
        <f>(2*$B$9)*0.2</f>
        <v>10</v>
      </c>
      <c r="B14" s="8">
        <f>$B$5*A14</f>
        <v>10000</v>
      </c>
      <c r="C14" s="8">
        <f t="shared" si="0"/>
        <v>10000</v>
      </c>
      <c r="D14" s="8">
        <f>$B$4*A14</f>
        <v>4000</v>
      </c>
      <c r="E14" s="8">
        <f>D14+C14</f>
        <v>14000</v>
      </c>
      <c r="F14" s="8">
        <f>B14-E14</f>
        <v>-4000</v>
      </c>
    </row>
    <row r="15" spans="1:6" ht="12.75">
      <c r="A15" s="18">
        <f>(2*$B$9)*0.3</f>
        <v>15</v>
      </c>
      <c r="B15" s="8">
        <f aca="true" t="shared" si="1" ref="B15:B22">$B$5*A15</f>
        <v>15000</v>
      </c>
      <c r="C15" s="8">
        <f t="shared" si="0"/>
        <v>10000</v>
      </c>
      <c r="D15" s="8">
        <f aca="true" t="shared" si="2" ref="D15:D22">$B$4*A15</f>
        <v>6000</v>
      </c>
      <c r="E15" s="8">
        <f aca="true" t="shared" si="3" ref="E15:E22">D15+C15</f>
        <v>16000</v>
      </c>
      <c r="F15" s="8">
        <f aca="true" t="shared" si="4" ref="F15:F22">B15-E15</f>
        <v>-1000</v>
      </c>
    </row>
    <row r="16" spans="1:6" ht="12.75">
      <c r="A16" s="18">
        <f>(2*$B$9)*0.4</f>
        <v>20</v>
      </c>
      <c r="B16" s="8">
        <f t="shared" si="1"/>
        <v>20000</v>
      </c>
      <c r="C16" s="8">
        <f t="shared" si="0"/>
        <v>10000</v>
      </c>
      <c r="D16" s="8">
        <f t="shared" si="2"/>
        <v>8000</v>
      </c>
      <c r="E16" s="8">
        <f t="shared" si="3"/>
        <v>18000</v>
      </c>
      <c r="F16" s="8">
        <f t="shared" si="4"/>
        <v>2000</v>
      </c>
    </row>
    <row r="17" spans="1:6" ht="12.75">
      <c r="A17" s="19">
        <f>(2*$B$9)*0.5</f>
        <v>25</v>
      </c>
      <c r="B17" s="8">
        <f t="shared" si="1"/>
        <v>25000</v>
      </c>
      <c r="C17" s="8">
        <f t="shared" si="0"/>
        <v>10000</v>
      </c>
      <c r="D17" s="8">
        <f t="shared" si="2"/>
        <v>10000</v>
      </c>
      <c r="E17" s="8">
        <f t="shared" si="3"/>
        <v>20000</v>
      </c>
      <c r="F17" s="20">
        <f t="shared" si="4"/>
        <v>5000</v>
      </c>
    </row>
    <row r="18" spans="1:6" ht="12.75">
      <c r="A18" s="18">
        <f>(2*$B$9)*0.6</f>
        <v>30</v>
      </c>
      <c r="B18" s="8">
        <f t="shared" si="1"/>
        <v>30000</v>
      </c>
      <c r="C18" s="8">
        <f t="shared" si="0"/>
        <v>10000</v>
      </c>
      <c r="D18" s="8">
        <f t="shared" si="2"/>
        <v>12000</v>
      </c>
      <c r="E18" s="8">
        <f t="shared" si="3"/>
        <v>22000</v>
      </c>
      <c r="F18" s="8">
        <f t="shared" si="4"/>
        <v>8000</v>
      </c>
    </row>
    <row r="19" spans="1:6" ht="12.75">
      <c r="A19" s="18">
        <f>(2*$B$9)*0.7</f>
        <v>35</v>
      </c>
      <c r="B19" s="8">
        <f t="shared" si="1"/>
        <v>35000</v>
      </c>
      <c r="C19" s="8">
        <f t="shared" si="0"/>
        <v>10000</v>
      </c>
      <c r="D19" s="8">
        <f t="shared" si="2"/>
        <v>14000</v>
      </c>
      <c r="E19" s="8">
        <f t="shared" si="3"/>
        <v>24000</v>
      </c>
      <c r="F19" s="8">
        <f t="shared" si="4"/>
        <v>11000</v>
      </c>
    </row>
    <row r="20" spans="1:6" ht="12.75">
      <c r="A20" s="18">
        <f>(2*$B$9)*0.8</f>
        <v>40</v>
      </c>
      <c r="B20" s="8">
        <f t="shared" si="1"/>
        <v>40000</v>
      </c>
      <c r="C20" s="8">
        <f t="shared" si="0"/>
        <v>10000</v>
      </c>
      <c r="D20" s="8">
        <f t="shared" si="2"/>
        <v>16000</v>
      </c>
      <c r="E20" s="8">
        <f t="shared" si="3"/>
        <v>26000</v>
      </c>
      <c r="F20" s="8">
        <f t="shared" si="4"/>
        <v>14000</v>
      </c>
    </row>
    <row r="21" spans="1:6" ht="12.75">
      <c r="A21" s="18">
        <f>(2*$B$9)*0.9</f>
        <v>45</v>
      </c>
      <c r="B21" s="8">
        <f t="shared" si="1"/>
        <v>45000</v>
      </c>
      <c r="C21" s="8">
        <f t="shared" si="0"/>
        <v>10000</v>
      </c>
      <c r="D21" s="8">
        <f t="shared" si="2"/>
        <v>18000</v>
      </c>
      <c r="E21" s="8">
        <f t="shared" si="3"/>
        <v>28000</v>
      </c>
      <c r="F21" s="8">
        <f t="shared" si="4"/>
        <v>17000</v>
      </c>
    </row>
    <row r="22" spans="1:6" ht="12.75">
      <c r="A22" s="18">
        <f>2*$B$9</f>
        <v>50</v>
      </c>
      <c r="B22" s="8">
        <f t="shared" si="1"/>
        <v>50000</v>
      </c>
      <c r="C22" s="8">
        <f t="shared" si="0"/>
        <v>10000</v>
      </c>
      <c r="D22" s="8">
        <f t="shared" si="2"/>
        <v>20000</v>
      </c>
      <c r="E22" s="8">
        <f t="shared" si="3"/>
        <v>30000</v>
      </c>
      <c r="F22" s="8">
        <f t="shared" si="4"/>
        <v>20000</v>
      </c>
    </row>
  </sheetData>
  <mergeCells count="2">
    <mergeCell ref="A1:E1"/>
    <mergeCell ref="A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\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dcd</dc:creator>
  <cp:keywords/>
  <dc:description/>
  <cp:lastModifiedBy>dcd</cp:lastModifiedBy>
  <dcterms:created xsi:type="dcterms:W3CDTF">2001-09-23T05:42:44Z</dcterms:created>
  <dcterms:modified xsi:type="dcterms:W3CDTF">2008-04-07T05:37:21Z</dcterms:modified>
  <cp:category/>
  <cp:version/>
  <cp:contentType/>
  <cp:contentStatus/>
</cp:coreProperties>
</file>