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355" windowHeight="7935" tabRatio="715" activeTab="1"/>
  </bookViews>
  <sheets>
    <sheet name="Αποθήκη" sheetId="1" r:id="rId1"/>
    <sheet name="Είδη" sheetId="2" r:id="rId2"/>
    <sheet name="Παραστατικό Πώλησης" sheetId="3" r:id="rId3"/>
    <sheet name="Παραστατικό Πώλησης (2)" sheetId="4" r:id="rId4"/>
  </sheets>
  <definedNames>
    <definedName name="Προϊόντα">#REF!</definedName>
  </definedNames>
  <calcPr fullCalcOnLoad="1"/>
</workbook>
</file>

<file path=xl/comments3.xml><?xml version="1.0" encoding="utf-8"?>
<comments xmlns="http://schemas.openxmlformats.org/spreadsheetml/2006/main">
  <authors>
    <author>Vivi</author>
  </authors>
  <commentList>
    <comment ref="F32" authorId="0">
      <text>
        <r>
          <rPr>
            <b/>
            <sz val="9"/>
            <rFont val="Tahoma"/>
            <family val="2"/>
          </rPr>
          <t>Vivi:</t>
        </r>
        <r>
          <rPr>
            <sz val="9"/>
            <rFont val="Tahoma"/>
            <family val="2"/>
          </rPr>
          <t xml:space="preserve">
Για να μπορούμε να δώσουμε ρέστα (χωρις κερματα 1,2,5 λεπτών) στρογγυλοποιούμε στο δεκάλεπτο(προς τα κάτω προφανώς γιατί είναι έκπτωση) </t>
        </r>
      </text>
    </comment>
  </commentList>
</comments>
</file>

<file path=xl/comments4.xml><?xml version="1.0" encoding="utf-8"?>
<comments xmlns="http://schemas.openxmlformats.org/spreadsheetml/2006/main">
  <authors>
    <author>Vivi</author>
  </authors>
  <commentList>
    <comment ref="F32" authorId="0">
      <text>
        <r>
          <rPr>
            <b/>
            <sz val="9"/>
            <rFont val="Tahoma"/>
            <family val="2"/>
          </rPr>
          <t>Vivi:</t>
        </r>
        <r>
          <rPr>
            <sz val="9"/>
            <rFont val="Tahoma"/>
            <family val="2"/>
          </rPr>
          <t xml:space="preserve">
Για να μπορούμε να δώσουμε ρέστα (χωρις κερματα 1,2,5 λεπτών) στρογγυλοποιούμε στο δεκάλεπτο(προς τα κάτω προφανώς γιατί είναι έκπτωση) </t>
        </r>
      </text>
    </comment>
  </commentList>
</comments>
</file>

<file path=xl/sharedStrings.xml><?xml version="1.0" encoding="utf-8"?>
<sst xmlns="http://schemas.openxmlformats.org/spreadsheetml/2006/main" count="321" uniqueCount="126">
  <si>
    <t>Ημερομηνία</t>
  </si>
  <si>
    <t>Φ.Π.Α</t>
  </si>
  <si>
    <t>ΩΜΕΓΑ Α.Ε.</t>
  </si>
  <si>
    <t>Στοιχεία πελάτη</t>
  </si>
  <si>
    <t>ΑΠΟΔΕΙΞΗ ΛΙΑΝΙΚΗΣ ΠΩΛΗΣΗΣ</t>
  </si>
  <si>
    <t>Κωδικός</t>
  </si>
  <si>
    <t>Περιγραφή</t>
  </si>
  <si>
    <t>Ποσότητα</t>
  </si>
  <si>
    <t>Αρ. Παραστατικού</t>
  </si>
  <si>
    <t>Πωλητής</t>
  </si>
  <si>
    <t>Ταμείο</t>
  </si>
  <si>
    <t>Εκπτωση</t>
  </si>
  <si>
    <t>Γενικό Σύνολο</t>
  </si>
  <si>
    <t>Καθαρή αξία</t>
  </si>
  <si>
    <t>Σύνολο προ έκπτωσης</t>
  </si>
  <si>
    <t>ΜΜ</t>
  </si>
  <si>
    <t>ΑΝΑΛΥΣΗ Φ.Π.Α.</t>
  </si>
  <si>
    <t>%ΦΠΑ</t>
  </si>
  <si>
    <t>Μετρητά</t>
  </si>
  <si>
    <t>C100GLS</t>
  </si>
  <si>
    <t>C110GLS</t>
  </si>
  <si>
    <t>C120GLS</t>
  </si>
  <si>
    <t>C200GLS</t>
  </si>
  <si>
    <t>C210GLS</t>
  </si>
  <si>
    <t>C220GLS</t>
  </si>
  <si>
    <t>C300GLS</t>
  </si>
  <si>
    <t>C310GLS</t>
  </si>
  <si>
    <t>C320GLS</t>
  </si>
  <si>
    <t>C400GLS</t>
  </si>
  <si>
    <t>C410GLS</t>
  </si>
  <si>
    <t>C420GLS</t>
  </si>
  <si>
    <t>C500GLS</t>
  </si>
  <si>
    <t>C510GLS</t>
  </si>
  <si>
    <t>C520GLS</t>
  </si>
  <si>
    <t>F100G</t>
  </si>
  <si>
    <t>F200G</t>
  </si>
  <si>
    <t>F250G</t>
  </si>
  <si>
    <t>F300G</t>
  </si>
  <si>
    <t>F350G</t>
  </si>
  <si>
    <t>F400G</t>
  </si>
  <si>
    <t>F450G</t>
  </si>
  <si>
    <t>F500G</t>
  </si>
  <si>
    <t>F550G</t>
  </si>
  <si>
    <t>F600G</t>
  </si>
  <si>
    <t>P100G</t>
  </si>
  <si>
    <t>P100L</t>
  </si>
  <si>
    <t>P100S</t>
  </si>
  <si>
    <t>P310G</t>
  </si>
  <si>
    <t>P310L</t>
  </si>
  <si>
    <t>P310S</t>
  </si>
  <si>
    <t>P500G</t>
  </si>
  <si>
    <t>P500L</t>
  </si>
  <si>
    <t>P500S</t>
  </si>
  <si>
    <t>P1000G</t>
  </si>
  <si>
    <t>P1000L</t>
  </si>
  <si>
    <t>P1000S</t>
  </si>
  <si>
    <t>Ομάδα είδους</t>
  </si>
  <si>
    <t>Βιβλίο Excel για αρχάριους</t>
  </si>
  <si>
    <t>Βιβλία</t>
  </si>
  <si>
    <t>Εκτυπωτές</t>
  </si>
  <si>
    <t>Φαξ</t>
  </si>
  <si>
    <t>Τιμή Αγοράς</t>
  </si>
  <si>
    <t>Βιβλίο Word για αρχάριους</t>
  </si>
  <si>
    <t>Τιμή Πώλησης με ΦΠΑ</t>
  </si>
  <si>
    <t>Χαρτί Ξηρογραφικό Α4</t>
  </si>
  <si>
    <t>Τεμάχιο</t>
  </si>
  <si>
    <t>Πακέτο</t>
  </si>
  <si>
    <t>Φωτοτυπικά</t>
  </si>
  <si>
    <t>Ποσοστό μικτού κέρδους για τον υπολογισμό της Τιμής Πώλησης</t>
  </si>
  <si>
    <t>Αξία ΦΠΑ</t>
  </si>
  <si>
    <t>Τιμή Πώλησης χωρίς Φ.Π.Α.</t>
  </si>
  <si>
    <t>Σύνολα</t>
  </si>
  <si>
    <t>Τιμή Πώλησης χωρίς ΦΠΑ</t>
  </si>
  <si>
    <t>Σύνολα Παραστατικού</t>
  </si>
  <si>
    <t>Δ200</t>
  </si>
  <si>
    <t>Δ100</t>
  </si>
  <si>
    <t>Personal Copier C100</t>
  </si>
  <si>
    <t>Personal Copier C110</t>
  </si>
  <si>
    <t>Personal Copier C120</t>
  </si>
  <si>
    <t>Personal Plus Copier C200</t>
  </si>
  <si>
    <t>Personal Plus Copier C210</t>
  </si>
  <si>
    <t>Personal Plus Copier C220</t>
  </si>
  <si>
    <t>Professional Copier C410</t>
  </si>
  <si>
    <t>Professional Copier C420</t>
  </si>
  <si>
    <t>Professional Plus Copier C520</t>
  </si>
  <si>
    <t>Personal Fax F100</t>
  </si>
  <si>
    <t>Personal Plus Fax F250</t>
  </si>
  <si>
    <t>Business Fax F300</t>
  </si>
  <si>
    <t>Business Fax F350</t>
  </si>
  <si>
    <t>Professional Fax F450</t>
  </si>
  <si>
    <t>Professional Plus Fax F500</t>
  </si>
  <si>
    <t>Professional Plus Fax F550</t>
  </si>
  <si>
    <t>Personal Printer - Dot Matrix P100G</t>
  </si>
  <si>
    <t>Personal Printer - Dot Matrix P100L</t>
  </si>
  <si>
    <t>Personal Printer - Dot Matrix P100S</t>
  </si>
  <si>
    <t>Personal Plus Printer - Bubble Jet P310G</t>
  </si>
  <si>
    <t>Personal Plus Printer - Bubble Jet P310L</t>
  </si>
  <si>
    <t>Personal Plus Printer - Bubble Jet P310S</t>
  </si>
  <si>
    <t>Business Printer - Laser P500G</t>
  </si>
  <si>
    <t>Business Printer - Laser P500L</t>
  </si>
  <si>
    <t>Business Printer - Laser P500S</t>
  </si>
  <si>
    <t>Professional Printer - Laser PostScript P1000</t>
  </si>
  <si>
    <t>Δ300</t>
  </si>
  <si>
    <t>ΤΡΟΠΟΣ 
ΠΛΗΡΩΜΗΣ:</t>
  </si>
  <si>
    <t>Ονομ/μο:</t>
  </si>
  <si>
    <t>Κατηγορία-Είδος</t>
  </si>
  <si>
    <t xml:space="preserve">Mήκος Περιγραφής </t>
  </si>
  <si>
    <r>
      <t>Φαξ</t>
    </r>
    <r>
      <rPr>
        <sz val="10"/>
        <rFont val="Arial"/>
        <family val="2"/>
      </rPr>
      <t xml:space="preserve"> </t>
    </r>
  </si>
  <si>
    <t>Business   Copier C300</t>
  </si>
  <si>
    <t>Business   Copier C310</t>
  </si>
  <si>
    <t>Business Copier   C320</t>
  </si>
  <si>
    <t>Professional Copier   C400</t>
  </si>
  <si>
    <t>Professional Plus   Copier C500</t>
  </si>
  <si>
    <t>Professional Plus Copier   C510</t>
  </si>
  <si>
    <t>Personal Plus Fax   F200</t>
  </si>
  <si>
    <t>Professional   Fax F400</t>
  </si>
  <si>
    <t>Compact Professional Plus Fax   F600</t>
  </si>
  <si>
    <r>
      <t>Περιγραφή Κεφαλαία</t>
    </r>
    <r>
      <rPr>
        <sz val="10"/>
        <rFont val="Arial"/>
        <family val="2"/>
      </rPr>
      <t xml:space="preserve"> χωρις κενά</t>
    </r>
  </si>
  <si>
    <t>Ημερομηνία τελευταίας Αγορά</t>
  </si>
  <si>
    <t>Ημερομηνία
 τελευταίας 
Αγορά</t>
  </si>
  <si>
    <t>Ετος Αγοράς</t>
  </si>
  <si>
    <t>Μήνας Αγοράς</t>
  </si>
  <si>
    <t>Ημέρα εβδομάδας</t>
  </si>
  <si>
    <t>Ημέρα Αγοράς</t>
  </si>
  <si>
    <t>Κατ ΦΠΑ</t>
  </si>
  <si>
    <t>ΒΑΣΙΛΕΙΟΥ ΙΩΑΝΝΗ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</si>
</sst>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\ &quot;€&quot;"/>
    <numFmt numFmtId="170" formatCode="[$-408]dddd\,\ d\ mmmm\ yyyy"/>
    <numFmt numFmtId="171" formatCode="&quot;Ναι&quot;;&quot;Ναι&quot;;&quot;'Οχι&quot;"/>
    <numFmt numFmtId="172" formatCode="&quot;Αληθές&quot;;&quot;Αληθές&quot;;&quot;Ψευδές&quot;"/>
    <numFmt numFmtId="173" formatCode="&quot;Ενεργοποίηση&quot;;&quot;Ενεργοποίηση&quot;;&quot;Απενεργοποίηση&quot;"/>
    <numFmt numFmtId="174" formatCode="#,##0\ &quot;€&quot;"/>
    <numFmt numFmtId="175" formatCode="d/m/yyyy;@"/>
    <numFmt numFmtId="176" formatCode="dd/mm/yy;@"/>
    <numFmt numFmtId="177" formatCode="d/m/yy;@"/>
    <numFmt numFmtId="178" formatCode="#,##0.00\ _€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MS Sans Serif"/>
      <family val="2"/>
    </font>
    <font>
      <sz val="10"/>
      <name val="MS Sans Serif"/>
      <family val="2"/>
    </font>
    <font>
      <sz val="10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medium">
        <color indexed="55"/>
      </right>
      <top style="hair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double">
        <color indexed="55"/>
      </left>
      <right style="medium">
        <color indexed="55"/>
      </right>
      <top style="hair">
        <color indexed="55"/>
      </top>
      <bottom style="double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double">
        <color indexed="55"/>
      </left>
      <right style="medium">
        <color indexed="55"/>
      </right>
      <top style="double">
        <color indexed="55"/>
      </top>
      <bottom style="hair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medium">
        <color indexed="55"/>
      </left>
      <right style="double">
        <color indexed="55"/>
      </right>
      <top style="double">
        <color indexed="55"/>
      </top>
      <bottom style="hair">
        <color indexed="55"/>
      </bottom>
    </border>
    <border>
      <left style="medium">
        <color indexed="55"/>
      </left>
      <right style="double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medium">
        <color indexed="55"/>
      </right>
      <top style="hair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medium">
        <color indexed="55"/>
      </left>
      <right style="double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hair"/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9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69" fontId="0" fillId="0" borderId="12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69" fontId="13" fillId="0" borderId="0" xfId="0" applyNumberFormat="1" applyFont="1" applyFill="1" applyBorder="1" applyAlignment="1">
      <alignment vertical="center"/>
    </xf>
    <xf numFmtId="169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59" applyAlignment="1">
      <alignment vertical="center" wrapText="1"/>
      <protection/>
    </xf>
    <xf numFmtId="0" fontId="0" fillId="0" borderId="18" xfId="0" applyFont="1" applyBorder="1" applyAlignment="1">
      <alignment vertical="center"/>
    </xf>
    <xf numFmtId="9" fontId="0" fillId="0" borderId="19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9" fontId="0" fillId="0" borderId="21" xfId="0" applyNumberFormat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9" fontId="0" fillId="0" borderId="23" xfId="0" applyNumberForma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indent="1"/>
    </xf>
    <xf numFmtId="9" fontId="0" fillId="0" borderId="11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right" vertical="center" indent="1"/>
    </xf>
    <xf numFmtId="169" fontId="0" fillId="0" borderId="30" xfId="0" applyNumberFormat="1" applyFont="1" applyBorder="1" applyAlignment="1">
      <alignment vertical="center"/>
    </xf>
    <xf numFmtId="9" fontId="0" fillId="0" borderId="30" xfId="0" applyNumberFormat="1" applyFont="1" applyBorder="1" applyAlignment="1">
      <alignment vertical="center"/>
    </xf>
    <xf numFmtId="2" fontId="0" fillId="0" borderId="3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4" fillId="0" borderId="32" xfId="0" applyFont="1" applyBorder="1" applyAlignment="1">
      <alignment vertical="center"/>
    </xf>
    <xf numFmtId="9" fontId="0" fillId="0" borderId="34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9" fontId="0" fillId="0" borderId="35" xfId="0" applyNumberFormat="1" applyFont="1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5" fontId="18" fillId="0" borderId="0" xfId="5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left" vertical="center"/>
    </xf>
    <xf numFmtId="0" fontId="9" fillId="0" borderId="18" xfId="59" applyFont="1" applyBorder="1" applyAlignment="1">
      <alignment horizontal="center" vertical="center" wrapText="1"/>
      <protection/>
    </xf>
    <xf numFmtId="0" fontId="16" fillId="0" borderId="34" xfId="0" applyFont="1" applyFill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9" fontId="0" fillId="0" borderId="20" xfId="0" applyNumberFormat="1" applyBorder="1" applyAlignment="1">
      <alignment vertical="center"/>
    </xf>
    <xf numFmtId="169" fontId="0" fillId="0" borderId="20" xfId="0" applyNumberFormat="1" applyFont="1" applyBorder="1" applyAlignment="1">
      <alignment vertical="center"/>
    </xf>
    <xf numFmtId="175" fontId="18" fillId="0" borderId="21" xfId="51" applyNumberFormat="1" applyFont="1" applyFill="1" applyBorder="1" applyAlignment="1">
      <alignment horizontal="right" wrapText="1"/>
      <protection/>
    </xf>
    <xf numFmtId="0" fontId="16" fillId="0" borderId="35" xfId="0" applyFont="1" applyFill="1" applyBorder="1" applyAlignment="1">
      <alignment horizontal="left" vertical="center"/>
    </xf>
    <xf numFmtId="0" fontId="16" fillId="0" borderId="22" xfId="0" applyFont="1" applyBorder="1" applyAlignment="1">
      <alignment vertical="center"/>
    </xf>
    <xf numFmtId="9" fontId="0" fillId="0" borderId="22" xfId="0" applyNumberFormat="1" applyBorder="1" applyAlignment="1">
      <alignment vertical="center"/>
    </xf>
    <xf numFmtId="0" fontId="0" fillId="0" borderId="22" xfId="0" applyFont="1" applyBorder="1" applyAlignment="1">
      <alignment vertical="center"/>
    </xf>
    <xf numFmtId="175" fontId="18" fillId="0" borderId="23" xfId="51" applyNumberFormat="1" applyFont="1" applyFill="1" applyBorder="1" applyAlignment="1">
      <alignment horizontal="right" wrapText="1"/>
      <protection/>
    </xf>
    <xf numFmtId="0" fontId="9" fillId="0" borderId="36" xfId="59" applyFont="1" applyBorder="1" applyAlignment="1">
      <alignment horizontal="left" vertical="center" wrapText="1"/>
      <protection/>
    </xf>
    <xf numFmtId="0" fontId="9" fillId="0" borderId="37" xfId="59" applyFont="1" applyBorder="1" applyAlignment="1">
      <alignment horizontal="center" vertical="center" wrapText="1"/>
      <protection/>
    </xf>
    <xf numFmtId="0" fontId="10" fillId="0" borderId="38" xfId="59" applyBorder="1" applyAlignment="1">
      <alignment vertical="center" wrapText="1"/>
      <protection/>
    </xf>
    <xf numFmtId="0" fontId="9" fillId="0" borderId="39" xfId="59" applyFont="1" applyBorder="1" applyAlignment="1">
      <alignment horizontal="left" vertical="center" wrapText="1"/>
      <protection/>
    </xf>
    <xf numFmtId="0" fontId="9" fillId="0" borderId="40" xfId="59" applyFont="1" applyBorder="1" applyAlignment="1">
      <alignment horizontal="center" vertic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vertical="center"/>
    </xf>
    <xf numFmtId="169" fontId="4" fillId="0" borderId="43" xfId="0" applyNumberFormat="1" applyFont="1" applyBorder="1" applyAlignment="1">
      <alignment vertical="center"/>
    </xf>
    <xf numFmtId="169" fontId="4" fillId="0" borderId="44" xfId="0" applyNumberFormat="1" applyFont="1" applyBorder="1" applyAlignment="1">
      <alignment vertical="center"/>
    </xf>
    <xf numFmtId="0" fontId="9" fillId="0" borderId="45" xfId="59" applyFont="1" applyBorder="1" applyAlignment="1">
      <alignment horizontal="center" vertical="center" wrapText="1"/>
      <protection/>
    </xf>
    <xf numFmtId="0" fontId="10" fillId="0" borderId="18" xfId="59" applyBorder="1" applyAlignment="1">
      <alignment vertical="center" wrapText="1"/>
      <protection/>
    </xf>
    <xf numFmtId="0" fontId="10" fillId="0" borderId="19" xfId="59" applyBorder="1" applyAlignment="1">
      <alignment vertical="center" wrapText="1"/>
      <protection/>
    </xf>
    <xf numFmtId="175" fontId="18" fillId="0" borderId="20" xfId="51" applyNumberFormat="1" applyFont="1" applyFill="1" applyBorder="1" applyAlignment="1">
      <alignment horizontal="right" vertical="center" wrapText="1"/>
      <protection/>
    </xf>
    <xf numFmtId="175" fontId="18" fillId="0" borderId="22" xfId="51" applyNumberFormat="1" applyFont="1" applyFill="1" applyBorder="1" applyAlignment="1">
      <alignment horizontal="right" vertical="center" wrapText="1"/>
      <protection/>
    </xf>
    <xf numFmtId="0" fontId="4" fillId="0" borderId="18" xfId="0" applyFont="1" applyBorder="1" applyAlignment="1">
      <alignment vertical="center" wrapText="1"/>
    </xf>
    <xf numFmtId="0" fontId="16" fillId="0" borderId="34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178" fontId="0" fillId="0" borderId="0" xfId="0" applyNumberFormat="1" applyAlignment="1">
      <alignment vertical="center"/>
    </xf>
    <xf numFmtId="178" fontId="9" fillId="0" borderId="40" xfId="59" applyNumberFormat="1" applyFont="1" applyBorder="1" applyAlignment="1">
      <alignment horizontal="center" vertical="center" wrapText="1"/>
      <protection/>
    </xf>
    <xf numFmtId="178" fontId="9" fillId="0" borderId="37" xfId="59" applyNumberFormat="1" applyFont="1" applyBorder="1" applyAlignment="1">
      <alignment horizontal="center" vertical="center" wrapText="1"/>
      <protection/>
    </xf>
    <xf numFmtId="178" fontId="17" fillId="0" borderId="20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9" fontId="0" fillId="23" borderId="46" xfId="0" applyNumberFormat="1" applyFont="1" applyFill="1" applyBorder="1" applyAlignment="1">
      <alignment horizontal="right" vertical="center" indent="1"/>
    </xf>
    <xf numFmtId="169" fontId="0" fillId="23" borderId="47" xfId="0" applyNumberFormat="1" applyFont="1" applyFill="1" applyBorder="1" applyAlignment="1">
      <alignment horizontal="right" vertical="center" indent="1"/>
    </xf>
    <xf numFmtId="169" fontId="0" fillId="23" borderId="48" xfId="0" applyNumberFormat="1" applyFont="1" applyFill="1" applyBorder="1" applyAlignment="1">
      <alignment horizontal="right" vertical="center" indent="1"/>
    </xf>
    <xf numFmtId="169" fontId="0" fillId="23" borderId="49" xfId="0" applyNumberFormat="1" applyFont="1" applyFill="1" applyBorder="1" applyAlignment="1">
      <alignment horizontal="right" vertical="center" indent="1"/>
    </xf>
    <xf numFmtId="169" fontId="4" fillId="23" borderId="50" xfId="0" applyNumberFormat="1" applyFont="1" applyFill="1" applyBorder="1" applyAlignment="1">
      <alignment horizontal="center" vertical="center"/>
    </xf>
    <xf numFmtId="169" fontId="4" fillId="23" borderId="51" xfId="0" applyNumberFormat="1" applyFont="1" applyFill="1" applyBorder="1" applyAlignment="1">
      <alignment horizontal="center" vertical="center"/>
    </xf>
    <xf numFmtId="169" fontId="4" fillId="23" borderId="49" xfId="0" applyNumberFormat="1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right" vertical="center"/>
    </xf>
    <xf numFmtId="0" fontId="0" fillId="20" borderId="53" xfId="0" applyFill="1" applyBorder="1" applyAlignment="1">
      <alignment vertical="center"/>
    </xf>
    <xf numFmtId="0" fontId="12" fillId="20" borderId="52" xfId="0" applyFont="1" applyFill="1" applyBorder="1" applyAlignment="1">
      <alignment horizontal="right" vertical="center"/>
    </xf>
    <xf numFmtId="0" fontId="13" fillId="20" borderId="53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ASKHSH2-DATA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Κανονικό 2" xfId="59"/>
    <cellStyle name="Currency" xfId="60"/>
    <cellStyle name="Currency [0]" xfId="61"/>
    <cellStyle name="Percent" xfId="62"/>
    <cellStyle name="Ποσοστό 2" xfId="63"/>
    <cellStyle name="Hyperlink" xfId="64"/>
    <cellStyle name="Followed 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123825</xdr:rowOff>
    </xdr:from>
    <xdr:to>
      <xdr:col>5</xdr:col>
      <xdr:colOff>285750</xdr:colOff>
      <xdr:row>0</xdr:row>
      <xdr:rowOff>552450</xdr:rowOff>
    </xdr:to>
    <xdr:pic>
      <xdr:nvPicPr>
        <xdr:cNvPr id="1" name="Picture 6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3825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123825</xdr:rowOff>
    </xdr:from>
    <xdr:to>
      <xdr:col>5</xdr:col>
      <xdr:colOff>285750</xdr:colOff>
      <xdr:row>0</xdr:row>
      <xdr:rowOff>552450</xdr:rowOff>
    </xdr:to>
    <xdr:pic>
      <xdr:nvPicPr>
        <xdr:cNvPr id="1" name="Picture 6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3825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zoomScalePageLayoutView="0" workbookViewId="0" topLeftCell="A1">
      <selection activeCell="E17" sqref="E17"/>
    </sheetView>
  </sheetViews>
  <sheetFormatPr defaultColWidth="9.140625" defaultRowHeight="12.75"/>
  <cols>
    <col min="1" max="1" width="9.28125" style="28" bestFit="1" customWidth="1"/>
    <col min="2" max="2" width="30.8515625" style="2" customWidth="1"/>
    <col min="3" max="3" width="13.57421875" style="2" bestFit="1" customWidth="1"/>
    <col min="4" max="4" width="12.57421875" style="2" bestFit="1" customWidth="1"/>
    <col min="5" max="5" width="12.421875" style="104" customWidth="1"/>
    <col min="6" max="6" width="7.140625" style="2" customWidth="1"/>
    <col min="7" max="7" width="11.00390625" style="104" bestFit="1" customWidth="1"/>
    <col min="8" max="8" width="14.28125" style="2" bestFit="1" customWidth="1"/>
    <col min="9" max="9" width="9.140625" style="2" customWidth="1"/>
    <col min="10" max="10" width="11.57421875" style="2" bestFit="1" customWidth="1"/>
    <col min="11" max="16384" width="9.140625" style="2" customWidth="1"/>
  </cols>
  <sheetData>
    <row r="1" spans="2:4" ht="17.25" customHeight="1" thickTop="1">
      <c r="B1" s="111" t="s">
        <v>68</v>
      </c>
      <c r="C1" s="30" t="s">
        <v>58</v>
      </c>
      <c r="D1" s="31">
        <v>0.25</v>
      </c>
    </row>
    <row r="2" spans="2:4" ht="17.25" customHeight="1">
      <c r="B2" s="112"/>
      <c r="C2" s="32" t="s">
        <v>67</v>
      </c>
      <c r="D2" s="33">
        <v>0.2</v>
      </c>
    </row>
    <row r="3" spans="2:4" ht="17.25" customHeight="1">
      <c r="B3" s="112"/>
      <c r="C3" s="34" t="s">
        <v>60</v>
      </c>
      <c r="D3" s="33">
        <v>0.2</v>
      </c>
    </row>
    <row r="4" spans="2:4" ht="17.25" customHeight="1" thickBot="1">
      <c r="B4" s="113"/>
      <c r="C4" s="35" t="s">
        <v>59</v>
      </c>
      <c r="D4" s="36">
        <v>0.25</v>
      </c>
    </row>
    <row r="5" ht="13.5" thickTop="1"/>
    <row r="7" ht="13.5" thickBot="1">
      <c r="K7" s="66"/>
    </row>
    <row r="8" spans="1:10" s="29" customFormat="1" ht="52.5" thickBot="1" thickTop="1">
      <c r="A8" s="83" t="s">
        <v>5</v>
      </c>
      <c r="B8" s="84" t="s">
        <v>6</v>
      </c>
      <c r="C8" s="84" t="s">
        <v>56</v>
      </c>
      <c r="D8" s="84" t="s">
        <v>61</v>
      </c>
      <c r="E8" s="105" t="s">
        <v>70</v>
      </c>
      <c r="F8" s="84" t="s">
        <v>124</v>
      </c>
      <c r="G8" s="105" t="s">
        <v>69</v>
      </c>
      <c r="H8" s="84" t="s">
        <v>63</v>
      </c>
      <c r="I8" s="84" t="s">
        <v>15</v>
      </c>
      <c r="J8" s="85" t="s">
        <v>118</v>
      </c>
    </row>
    <row r="9" spans="1:10" s="29" customFormat="1" ht="13.5" thickTop="1">
      <c r="A9" s="80">
        <v>0</v>
      </c>
      <c r="B9" s="81"/>
      <c r="C9" s="81"/>
      <c r="D9" s="81"/>
      <c r="E9" s="106"/>
      <c r="F9" s="81"/>
      <c r="G9" s="106"/>
      <c r="H9" s="81"/>
      <c r="I9" s="81"/>
      <c r="J9" s="82"/>
    </row>
    <row r="10" spans="1:14" ht="12.75">
      <c r="A10" s="70" t="s">
        <v>75</v>
      </c>
      <c r="B10" s="34" t="s">
        <v>57</v>
      </c>
      <c r="C10" s="34" t="s">
        <v>58</v>
      </c>
      <c r="D10" s="71">
        <v>15.5</v>
      </c>
      <c r="E10" s="107">
        <f>ROUND(D10+D10*VLOOKUP(C10,$C$1:$D$4,2,FALSE),2)</f>
        <v>19.38</v>
      </c>
      <c r="F10" s="72">
        <v>0.04</v>
      </c>
      <c r="G10" s="110">
        <f>ROUNDDOWN(E10*F10,2)</f>
        <v>0.77</v>
      </c>
      <c r="H10" s="73">
        <f>G10+E10</f>
        <v>20.15</v>
      </c>
      <c r="I10" s="32" t="s">
        <v>65</v>
      </c>
      <c r="J10" s="74">
        <v>36021</v>
      </c>
      <c r="M10" s="64"/>
      <c r="N10" s="65"/>
    </row>
    <row r="11" spans="1:14" ht="12.75">
      <c r="A11" s="70" t="s">
        <v>74</v>
      </c>
      <c r="B11" s="34" t="s">
        <v>62</v>
      </c>
      <c r="C11" s="34" t="s">
        <v>58</v>
      </c>
      <c r="D11" s="71">
        <v>12.5</v>
      </c>
      <c r="E11" s="107">
        <f aca="true" t="shared" si="0" ref="E11:E49">ROUND(D11+D11*VLOOKUP(C11,$C$1:$D$4,2,FALSE),2)</f>
        <v>15.63</v>
      </c>
      <c r="F11" s="72">
        <v>0.04</v>
      </c>
      <c r="G11" s="110">
        <f aca="true" t="shared" si="1" ref="G11:G49">ROUNDDOWN(E11*F11,2)</f>
        <v>0.62</v>
      </c>
      <c r="H11" s="73">
        <f aca="true" t="shared" si="2" ref="H11:H49">G11+E11</f>
        <v>16.25</v>
      </c>
      <c r="I11" s="32" t="s">
        <v>65</v>
      </c>
      <c r="J11" s="74">
        <v>35606</v>
      </c>
      <c r="M11" s="64"/>
      <c r="N11" s="65"/>
    </row>
    <row r="12" spans="1:14" ht="12.75">
      <c r="A12" s="70" t="s">
        <v>102</v>
      </c>
      <c r="B12" s="34" t="s">
        <v>64</v>
      </c>
      <c r="C12" s="34" t="s">
        <v>58</v>
      </c>
      <c r="D12" s="71">
        <v>6</v>
      </c>
      <c r="E12" s="107">
        <f t="shared" si="0"/>
        <v>7.5</v>
      </c>
      <c r="F12" s="72">
        <v>0.19</v>
      </c>
      <c r="G12" s="110">
        <f t="shared" si="1"/>
        <v>1.42</v>
      </c>
      <c r="H12" s="73">
        <f t="shared" si="2"/>
        <v>8.92</v>
      </c>
      <c r="I12" s="32" t="s">
        <v>66</v>
      </c>
      <c r="J12" s="74">
        <v>35329</v>
      </c>
      <c r="M12" s="64"/>
      <c r="N12" s="65"/>
    </row>
    <row r="13" spans="1:14" ht="12.75">
      <c r="A13" s="70" t="s">
        <v>19</v>
      </c>
      <c r="B13" s="34" t="s">
        <v>76</v>
      </c>
      <c r="C13" s="34" t="s">
        <v>67</v>
      </c>
      <c r="D13" s="71">
        <v>242.84</v>
      </c>
      <c r="E13" s="107">
        <f t="shared" si="0"/>
        <v>291.41</v>
      </c>
      <c r="F13" s="72">
        <v>0.19</v>
      </c>
      <c r="G13" s="110">
        <f t="shared" si="1"/>
        <v>55.36</v>
      </c>
      <c r="H13" s="73">
        <f t="shared" si="2"/>
        <v>346.77000000000004</v>
      </c>
      <c r="I13" s="32" t="s">
        <v>65</v>
      </c>
      <c r="J13" s="74">
        <v>35679</v>
      </c>
      <c r="M13" s="64"/>
      <c r="N13" s="65"/>
    </row>
    <row r="14" spans="1:14" ht="12.75">
      <c r="A14" s="70" t="s">
        <v>20</v>
      </c>
      <c r="B14" s="34" t="s">
        <v>77</v>
      </c>
      <c r="C14" s="34" t="s">
        <v>67</v>
      </c>
      <c r="D14" s="71">
        <v>291.41</v>
      </c>
      <c r="E14" s="107">
        <f t="shared" si="0"/>
        <v>349.69</v>
      </c>
      <c r="F14" s="72">
        <v>0.19</v>
      </c>
      <c r="G14" s="110">
        <f t="shared" si="1"/>
        <v>66.44</v>
      </c>
      <c r="H14" s="73">
        <f t="shared" si="2"/>
        <v>416.13</v>
      </c>
      <c r="I14" s="32" t="s">
        <v>65</v>
      </c>
      <c r="J14" s="74">
        <v>35739</v>
      </c>
      <c r="M14" s="64"/>
      <c r="N14" s="65"/>
    </row>
    <row r="15" spans="1:14" ht="12.75">
      <c r="A15" s="70" t="s">
        <v>21</v>
      </c>
      <c r="B15" s="34" t="s">
        <v>78</v>
      </c>
      <c r="C15" s="34" t="s">
        <v>67</v>
      </c>
      <c r="D15" s="71">
        <v>349.69</v>
      </c>
      <c r="E15" s="107">
        <f t="shared" si="0"/>
        <v>419.63</v>
      </c>
      <c r="F15" s="72">
        <v>0.19</v>
      </c>
      <c r="G15" s="110">
        <f t="shared" si="1"/>
        <v>79.72</v>
      </c>
      <c r="H15" s="73">
        <f t="shared" si="2"/>
        <v>499.35</v>
      </c>
      <c r="I15" s="32" t="s">
        <v>65</v>
      </c>
      <c r="J15" s="74">
        <v>35774</v>
      </c>
      <c r="M15" s="64"/>
      <c r="N15" s="65"/>
    </row>
    <row r="16" spans="1:14" ht="12.75">
      <c r="A16" s="70" t="s">
        <v>22</v>
      </c>
      <c r="B16" s="34" t="s">
        <v>79</v>
      </c>
      <c r="C16" s="34" t="s">
        <v>67</v>
      </c>
      <c r="D16" s="71">
        <v>419.63</v>
      </c>
      <c r="E16" s="107">
        <f t="shared" si="0"/>
        <v>503.56</v>
      </c>
      <c r="F16" s="72">
        <v>0.19</v>
      </c>
      <c r="G16" s="110">
        <f t="shared" si="1"/>
        <v>95.67</v>
      </c>
      <c r="H16" s="73">
        <f t="shared" si="2"/>
        <v>599.23</v>
      </c>
      <c r="I16" s="32" t="s">
        <v>65</v>
      </c>
      <c r="J16" s="74">
        <v>35811</v>
      </c>
      <c r="M16" s="64"/>
      <c r="N16" s="65"/>
    </row>
    <row r="17" spans="1:14" ht="12.75">
      <c r="A17" s="70" t="s">
        <v>23</v>
      </c>
      <c r="B17" s="34" t="s">
        <v>80</v>
      </c>
      <c r="C17" s="34" t="s">
        <v>67</v>
      </c>
      <c r="D17" s="71">
        <v>503.55</v>
      </c>
      <c r="E17" s="107">
        <f t="shared" si="0"/>
        <v>604.26</v>
      </c>
      <c r="F17" s="72">
        <v>0.19</v>
      </c>
      <c r="G17" s="110">
        <f t="shared" si="1"/>
        <v>114.8</v>
      </c>
      <c r="H17" s="73">
        <f t="shared" si="2"/>
        <v>719.06</v>
      </c>
      <c r="I17" s="32" t="s">
        <v>65</v>
      </c>
      <c r="J17" s="74">
        <v>35258</v>
      </c>
      <c r="M17" s="64"/>
      <c r="N17" s="65"/>
    </row>
    <row r="18" spans="1:14" ht="12.75">
      <c r="A18" s="70" t="s">
        <v>24</v>
      </c>
      <c r="B18" s="34" t="s">
        <v>81</v>
      </c>
      <c r="C18" s="34" t="s">
        <v>67</v>
      </c>
      <c r="D18" s="71">
        <v>604.26</v>
      </c>
      <c r="E18" s="107">
        <f t="shared" si="0"/>
        <v>725.11</v>
      </c>
      <c r="F18" s="72">
        <v>0.19</v>
      </c>
      <c r="G18" s="110">
        <f t="shared" si="1"/>
        <v>137.77</v>
      </c>
      <c r="H18" s="73">
        <f t="shared" si="2"/>
        <v>862.88</v>
      </c>
      <c r="I18" s="32" t="s">
        <v>65</v>
      </c>
      <c r="J18" s="74">
        <v>35343</v>
      </c>
      <c r="M18" s="64"/>
      <c r="N18" s="65"/>
    </row>
    <row r="19" spans="1:14" ht="12.75">
      <c r="A19" s="70" t="s">
        <v>25</v>
      </c>
      <c r="B19" s="34" t="s">
        <v>108</v>
      </c>
      <c r="C19" s="34" t="s">
        <v>67</v>
      </c>
      <c r="D19" s="71">
        <v>725.12</v>
      </c>
      <c r="E19" s="107">
        <f t="shared" si="0"/>
        <v>870.14</v>
      </c>
      <c r="F19" s="72">
        <v>0.19</v>
      </c>
      <c r="G19" s="110">
        <f t="shared" si="1"/>
        <v>165.32</v>
      </c>
      <c r="H19" s="73">
        <f t="shared" si="2"/>
        <v>1035.46</v>
      </c>
      <c r="I19" s="32" t="s">
        <v>65</v>
      </c>
      <c r="J19" s="74">
        <v>35286</v>
      </c>
      <c r="M19" s="64"/>
      <c r="N19" s="65"/>
    </row>
    <row r="20" spans="1:14" ht="12.75">
      <c r="A20" s="70" t="s">
        <v>26</v>
      </c>
      <c r="B20" s="34" t="s">
        <v>109</v>
      </c>
      <c r="C20" s="34" t="s">
        <v>67</v>
      </c>
      <c r="D20" s="71">
        <v>870.14</v>
      </c>
      <c r="E20" s="107">
        <f t="shared" si="0"/>
        <v>1044.17</v>
      </c>
      <c r="F20" s="72">
        <v>0.19</v>
      </c>
      <c r="G20" s="110">
        <f t="shared" si="1"/>
        <v>198.39</v>
      </c>
      <c r="H20" s="73">
        <f t="shared" si="2"/>
        <v>1242.56</v>
      </c>
      <c r="I20" s="32" t="s">
        <v>65</v>
      </c>
      <c r="J20" s="74">
        <v>35209</v>
      </c>
      <c r="M20" s="64"/>
      <c r="N20" s="65"/>
    </row>
    <row r="21" spans="1:14" ht="12.75">
      <c r="A21" s="70" t="s">
        <v>27</v>
      </c>
      <c r="B21" s="34" t="s">
        <v>110</v>
      </c>
      <c r="C21" s="34" t="s">
        <v>67</v>
      </c>
      <c r="D21" s="71">
        <v>1044.17</v>
      </c>
      <c r="E21" s="107">
        <f t="shared" si="0"/>
        <v>1253</v>
      </c>
      <c r="F21" s="72">
        <v>0.19</v>
      </c>
      <c r="G21" s="110">
        <f t="shared" si="1"/>
        <v>238.07</v>
      </c>
      <c r="H21" s="73">
        <f t="shared" si="2"/>
        <v>1491.07</v>
      </c>
      <c r="I21" s="32" t="s">
        <v>65</v>
      </c>
      <c r="J21" s="74">
        <v>35272</v>
      </c>
      <c r="M21" s="64"/>
      <c r="N21" s="65"/>
    </row>
    <row r="22" spans="1:14" ht="12.75">
      <c r="A22" s="70" t="s">
        <v>28</v>
      </c>
      <c r="B22" s="34" t="s">
        <v>111</v>
      </c>
      <c r="C22" s="34" t="s">
        <v>67</v>
      </c>
      <c r="D22" s="71">
        <v>1253</v>
      </c>
      <c r="E22" s="107">
        <f t="shared" si="0"/>
        <v>1503.6</v>
      </c>
      <c r="F22" s="72">
        <v>0.19</v>
      </c>
      <c r="G22" s="110">
        <f t="shared" si="1"/>
        <v>285.68</v>
      </c>
      <c r="H22" s="73">
        <f t="shared" si="2"/>
        <v>1789.28</v>
      </c>
      <c r="I22" s="32" t="s">
        <v>65</v>
      </c>
      <c r="J22" s="74">
        <v>35338</v>
      </c>
      <c r="M22" s="64"/>
      <c r="N22" s="65"/>
    </row>
    <row r="23" spans="1:14" ht="12.75">
      <c r="A23" s="70" t="s">
        <v>29</v>
      </c>
      <c r="B23" s="34" t="s">
        <v>82</v>
      </c>
      <c r="C23" s="34" t="s">
        <v>67</v>
      </c>
      <c r="D23" s="71">
        <v>1503.61</v>
      </c>
      <c r="E23" s="107">
        <f t="shared" si="0"/>
        <v>1804.33</v>
      </c>
      <c r="F23" s="72">
        <v>0.19</v>
      </c>
      <c r="G23" s="110">
        <f t="shared" si="1"/>
        <v>342.82</v>
      </c>
      <c r="H23" s="73">
        <f t="shared" si="2"/>
        <v>2147.15</v>
      </c>
      <c r="I23" s="32" t="s">
        <v>65</v>
      </c>
      <c r="J23" s="74">
        <v>35445</v>
      </c>
      <c r="M23" s="64"/>
      <c r="N23" s="65"/>
    </row>
    <row r="24" spans="1:14" ht="12.75">
      <c r="A24" s="70" t="s">
        <v>30</v>
      </c>
      <c r="B24" s="34" t="s">
        <v>83</v>
      </c>
      <c r="C24" s="34" t="s">
        <v>67</v>
      </c>
      <c r="D24" s="71">
        <v>1804.33</v>
      </c>
      <c r="E24" s="107">
        <f t="shared" si="0"/>
        <v>2165.2</v>
      </c>
      <c r="F24" s="72">
        <v>0.19</v>
      </c>
      <c r="G24" s="110">
        <f t="shared" si="1"/>
        <v>411.38</v>
      </c>
      <c r="H24" s="73">
        <f t="shared" si="2"/>
        <v>2576.58</v>
      </c>
      <c r="I24" s="32" t="s">
        <v>65</v>
      </c>
      <c r="J24" s="74">
        <v>35340</v>
      </c>
      <c r="M24" s="64"/>
      <c r="N24" s="65"/>
    </row>
    <row r="25" spans="1:14" ht="12.75">
      <c r="A25" s="70" t="s">
        <v>31</v>
      </c>
      <c r="B25" s="34" t="s">
        <v>112</v>
      </c>
      <c r="C25" s="34" t="s">
        <v>67</v>
      </c>
      <c r="D25" s="71">
        <v>2165.19</v>
      </c>
      <c r="E25" s="107">
        <f t="shared" si="0"/>
        <v>2598.23</v>
      </c>
      <c r="F25" s="72">
        <v>0.19</v>
      </c>
      <c r="G25" s="110">
        <f t="shared" si="1"/>
        <v>493.66</v>
      </c>
      <c r="H25" s="73">
        <f t="shared" si="2"/>
        <v>3091.89</v>
      </c>
      <c r="I25" s="32" t="s">
        <v>65</v>
      </c>
      <c r="J25" s="74">
        <v>35388</v>
      </c>
      <c r="M25" s="64"/>
      <c r="N25" s="65"/>
    </row>
    <row r="26" spans="1:14" ht="12.75">
      <c r="A26" s="70" t="s">
        <v>32</v>
      </c>
      <c r="B26" s="34" t="s">
        <v>113</v>
      </c>
      <c r="C26" s="34" t="s">
        <v>67</v>
      </c>
      <c r="D26" s="71">
        <v>2598.23</v>
      </c>
      <c r="E26" s="107">
        <f t="shared" si="0"/>
        <v>3117.88</v>
      </c>
      <c r="F26" s="72">
        <v>0.19</v>
      </c>
      <c r="G26" s="110">
        <f t="shared" si="1"/>
        <v>592.39</v>
      </c>
      <c r="H26" s="73">
        <f t="shared" si="2"/>
        <v>3710.27</v>
      </c>
      <c r="I26" s="32" t="s">
        <v>65</v>
      </c>
      <c r="J26" s="74">
        <v>35359</v>
      </c>
      <c r="M26" s="64"/>
      <c r="N26" s="65"/>
    </row>
    <row r="27" spans="1:14" ht="12.75">
      <c r="A27" s="70" t="s">
        <v>33</v>
      </c>
      <c r="B27" s="34" t="s">
        <v>84</v>
      </c>
      <c r="C27" s="34" t="s">
        <v>67</v>
      </c>
      <c r="D27" s="71">
        <v>3117.88</v>
      </c>
      <c r="E27" s="107">
        <f t="shared" si="0"/>
        <v>3741.46</v>
      </c>
      <c r="F27" s="72">
        <v>0.19</v>
      </c>
      <c r="G27" s="110">
        <f t="shared" si="1"/>
        <v>710.87</v>
      </c>
      <c r="H27" s="73">
        <f t="shared" si="2"/>
        <v>4452.33</v>
      </c>
      <c r="I27" s="32" t="s">
        <v>65</v>
      </c>
      <c r="J27" s="74">
        <v>35611</v>
      </c>
      <c r="M27" s="64"/>
      <c r="N27" s="65"/>
    </row>
    <row r="28" spans="1:14" ht="12.75">
      <c r="A28" s="70" t="s">
        <v>34</v>
      </c>
      <c r="B28" s="34" t="s">
        <v>85</v>
      </c>
      <c r="C28" s="34" t="s">
        <v>60</v>
      </c>
      <c r="D28" s="71">
        <v>178.42</v>
      </c>
      <c r="E28" s="107">
        <f t="shared" si="0"/>
        <v>214.1</v>
      </c>
      <c r="F28" s="72">
        <v>0.19</v>
      </c>
      <c r="G28" s="110">
        <f t="shared" si="1"/>
        <v>40.67</v>
      </c>
      <c r="H28" s="73">
        <f t="shared" si="2"/>
        <v>254.76999999999998</v>
      </c>
      <c r="I28" s="32" t="s">
        <v>65</v>
      </c>
      <c r="J28" s="74">
        <v>35633</v>
      </c>
      <c r="M28" s="64"/>
      <c r="N28" s="65"/>
    </row>
    <row r="29" spans="1:14" ht="12.75">
      <c r="A29" s="70" t="s">
        <v>35</v>
      </c>
      <c r="B29" s="34" t="s">
        <v>114</v>
      </c>
      <c r="C29" s="34" t="s">
        <v>60</v>
      </c>
      <c r="D29" s="71">
        <v>214.1</v>
      </c>
      <c r="E29" s="107">
        <f t="shared" si="0"/>
        <v>256.92</v>
      </c>
      <c r="F29" s="72">
        <v>0.19</v>
      </c>
      <c r="G29" s="110">
        <f t="shared" si="1"/>
        <v>48.81</v>
      </c>
      <c r="H29" s="73">
        <f t="shared" si="2"/>
        <v>305.73</v>
      </c>
      <c r="I29" s="32" t="s">
        <v>65</v>
      </c>
      <c r="J29" s="74">
        <v>35430</v>
      </c>
      <c r="M29" s="64"/>
      <c r="N29" s="65"/>
    </row>
    <row r="30" spans="1:14" ht="12.75">
      <c r="A30" s="70" t="s">
        <v>36</v>
      </c>
      <c r="B30" s="34" t="s">
        <v>86</v>
      </c>
      <c r="C30" s="34" t="s">
        <v>60</v>
      </c>
      <c r="D30" s="71">
        <v>256.98</v>
      </c>
      <c r="E30" s="107">
        <f t="shared" si="0"/>
        <v>308.38</v>
      </c>
      <c r="F30" s="72">
        <v>0.19</v>
      </c>
      <c r="G30" s="110">
        <f t="shared" si="1"/>
        <v>58.59</v>
      </c>
      <c r="H30" s="73">
        <f t="shared" si="2"/>
        <v>366.97</v>
      </c>
      <c r="I30" s="32" t="s">
        <v>65</v>
      </c>
      <c r="J30" s="74">
        <v>35555</v>
      </c>
      <c r="M30" s="64"/>
      <c r="N30" s="65"/>
    </row>
    <row r="31" spans="1:14" ht="12.75">
      <c r="A31" s="70" t="s">
        <v>37</v>
      </c>
      <c r="B31" s="34" t="s">
        <v>87</v>
      </c>
      <c r="C31" s="34" t="s">
        <v>60</v>
      </c>
      <c r="D31" s="71">
        <v>308.31</v>
      </c>
      <c r="E31" s="107">
        <f t="shared" si="0"/>
        <v>369.97</v>
      </c>
      <c r="F31" s="72">
        <v>0.19</v>
      </c>
      <c r="G31" s="110">
        <f t="shared" si="1"/>
        <v>70.29</v>
      </c>
      <c r="H31" s="73">
        <f t="shared" si="2"/>
        <v>440.26000000000005</v>
      </c>
      <c r="I31" s="32" t="s">
        <v>65</v>
      </c>
      <c r="J31" s="74">
        <v>35141</v>
      </c>
      <c r="M31" s="64"/>
      <c r="N31" s="65"/>
    </row>
    <row r="32" spans="1:14" ht="12.75">
      <c r="A32" s="70" t="s">
        <v>38</v>
      </c>
      <c r="B32" s="34" t="s">
        <v>88</v>
      </c>
      <c r="C32" s="34" t="s">
        <v>60</v>
      </c>
      <c r="D32" s="71">
        <v>369.97</v>
      </c>
      <c r="E32" s="107">
        <f t="shared" si="0"/>
        <v>443.96</v>
      </c>
      <c r="F32" s="72">
        <v>0.19</v>
      </c>
      <c r="G32" s="110">
        <f t="shared" si="1"/>
        <v>84.35</v>
      </c>
      <c r="H32" s="73">
        <f t="shared" si="2"/>
        <v>528.31</v>
      </c>
      <c r="I32" s="32" t="s">
        <v>65</v>
      </c>
      <c r="J32" s="74">
        <v>35391</v>
      </c>
      <c r="M32" s="64"/>
      <c r="N32" s="65"/>
    </row>
    <row r="33" spans="1:14" ht="12.75">
      <c r="A33" s="70" t="s">
        <v>39</v>
      </c>
      <c r="B33" s="34" t="s">
        <v>115</v>
      </c>
      <c r="C33" s="34" t="s">
        <v>60</v>
      </c>
      <c r="D33" s="71">
        <v>443.96</v>
      </c>
      <c r="E33" s="107">
        <f t="shared" si="0"/>
        <v>532.75</v>
      </c>
      <c r="F33" s="72">
        <v>0.19</v>
      </c>
      <c r="G33" s="110">
        <f t="shared" si="1"/>
        <v>101.22</v>
      </c>
      <c r="H33" s="73">
        <f t="shared" si="2"/>
        <v>633.97</v>
      </c>
      <c r="I33" s="32" t="s">
        <v>65</v>
      </c>
      <c r="J33" s="74">
        <v>35410</v>
      </c>
      <c r="M33" s="64"/>
      <c r="N33" s="65"/>
    </row>
    <row r="34" spans="1:14" ht="12.75">
      <c r="A34" s="70" t="s">
        <v>40</v>
      </c>
      <c r="B34" s="34" t="s">
        <v>89</v>
      </c>
      <c r="C34" s="34" t="s">
        <v>60</v>
      </c>
      <c r="D34" s="71">
        <v>532.75</v>
      </c>
      <c r="E34" s="107">
        <f t="shared" si="0"/>
        <v>639.3</v>
      </c>
      <c r="F34" s="72">
        <v>0.19</v>
      </c>
      <c r="G34" s="110">
        <f t="shared" si="1"/>
        <v>121.46</v>
      </c>
      <c r="H34" s="73">
        <f t="shared" si="2"/>
        <v>760.76</v>
      </c>
      <c r="I34" s="32" t="s">
        <v>65</v>
      </c>
      <c r="J34" s="74">
        <v>35495</v>
      </c>
      <c r="M34" s="64"/>
      <c r="N34" s="65"/>
    </row>
    <row r="35" spans="1:14" ht="12.75">
      <c r="A35" s="70" t="s">
        <v>41</v>
      </c>
      <c r="B35" s="34" t="s">
        <v>90</v>
      </c>
      <c r="C35" s="34" t="s">
        <v>60</v>
      </c>
      <c r="D35" s="71">
        <v>639.28</v>
      </c>
      <c r="E35" s="107">
        <f t="shared" si="0"/>
        <v>767.14</v>
      </c>
      <c r="F35" s="72">
        <v>0.19</v>
      </c>
      <c r="G35" s="110">
        <f t="shared" si="1"/>
        <v>145.75</v>
      </c>
      <c r="H35" s="73">
        <f t="shared" si="2"/>
        <v>912.89</v>
      </c>
      <c r="I35" s="32" t="s">
        <v>65</v>
      </c>
      <c r="J35" s="74">
        <v>35377</v>
      </c>
      <c r="M35" s="64"/>
      <c r="N35" s="65"/>
    </row>
    <row r="36" spans="1:14" ht="12.75">
      <c r="A36" s="70" t="s">
        <v>42</v>
      </c>
      <c r="B36" s="34" t="s">
        <v>91</v>
      </c>
      <c r="C36" s="34" t="s">
        <v>60</v>
      </c>
      <c r="D36" s="71">
        <v>767.16</v>
      </c>
      <c r="E36" s="107">
        <f t="shared" si="0"/>
        <v>920.59</v>
      </c>
      <c r="F36" s="72">
        <v>0.19</v>
      </c>
      <c r="G36" s="110">
        <f t="shared" si="1"/>
        <v>174.91</v>
      </c>
      <c r="H36" s="73">
        <f t="shared" si="2"/>
        <v>1095.5</v>
      </c>
      <c r="I36" s="32" t="s">
        <v>65</v>
      </c>
      <c r="J36" s="74">
        <v>35403</v>
      </c>
      <c r="M36" s="64"/>
      <c r="N36" s="65"/>
    </row>
    <row r="37" spans="1:14" ht="12.75">
      <c r="A37" s="70" t="s">
        <v>43</v>
      </c>
      <c r="B37" s="34" t="s">
        <v>116</v>
      </c>
      <c r="C37" s="34" t="s">
        <v>60</v>
      </c>
      <c r="D37" s="71">
        <v>920.6</v>
      </c>
      <c r="E37" s="107">
        <f t="shared" si="0"/>
        <v>1104.72</v>
      </c>
      <c r="F37" s="72">
        <v>0.19</v>
      </c>
      <c r="G37" s="110">
        <f t="shared" si="1"/>
        <v>209.89</v>
      </c>
      <c r="H37" s="73">
        <f t="shared" si="2"/>
        <v>1314.6100000000001</v>
      </c>
      <c r="I37" s="32" t="s">
        <v>65</v>
      </c>
      <c r="J37" s="74">
        <v>35475</v>
      </c>
      <c r="M37" s="64"/>
      <c r="N37" s="65"/>
    </row>
    <row r="38" spans="1:14" ht="12.75">
      <c r="A38" s="70" t="s">
        <v>44</v>
      </c>
      <c r="B38" s="34" t="s">
        <v>92</v>
      </c>
      <c r="C38" s="34" t="s">
        <v>59</v>
      </c>
      <c r="D38" s="71">
        <v>90.37</v>
      </c>
      <c r="E38" s="107">
        <f t="shared" si="0"/>
        <v>112.96</v>
      </c>
      <c r="F38" s="72">
        <v>0.19</v>
      </c>
      <c r="G38" s="110">
        <f t="shared" si="1"/>
        <v>21.46</v>
      </c>
      <c r="H38" s="73">
        <f t="shared" si="2"/>
        <v>134.42</v>
      </c>
      <c r="I38" s="32" t="s">
        <v>65</v>
      </c>
      <c r="J38" s="74">
        <v>35572</v>
      </c>
      <c r="M38" s="64"/>
      <c r="N38" s="65"/>
    </row>
    <row r="39" spans="1:14" ht="12.75">
      <c r="A39" s="70" t="s">
        <v>45</v>
      </c>
      <c r="B39" s="34" t="s">
        <v>93</v>
      </c>
      <c r="C39" s="34" t="s">
        <v>59</v>
      </c>
      <c r="D39" s="71">
        <v>94.9</v>
      </c>
      <c r="E39" s="107">
        <f t="shared" si="0"/>
        <v>118.63</v>
      </c>
      <c r="F39" s="72">
        <v>0.19</v>
      </c>
      <c r="G39" s="110">
        <f t="shared" si="1"/>
        <v>22.53</v>
      </c>
      <c r="H39" s="73">
        <f t="shared" si="2"/>
        <v>141.16</v>
      </c>
      <c r="I39" s="32" t="s">
        <v>65</v>
      </c>
      <c r="J39" s="74">
        <v>35624</v>
      </c>
      <c r="M39" s="64"/>
      <c r="N39" s="65"/>
    </row>
    <row r="40" spans="1:14" ht="12.75">
      <c r="A40" s="70" t="s">
        <v>46</v>
      </c>
      <c r="B40" s="34" t="s">
        <v>94</v>
      </c>
      <c r="C40" s="34" t="s">
        <v>59</v>
      </c>
      <c r="D40" s="71">
        <v>99.64</v>
      </c>
      <c r="E40" s="107">
        <f t="shared" si="0"/>
        <v>124.55</v>
      </c>
      <c r="F40" s="72">
        <v>0.19</v>
      </c>
      <c r="G40" s="110">
        <f t="shared" si="1"/>
        <v>23.66</v>
      </c>
      <c r="H40" s="73">
        <f t="shared" si="2"/>
        <v>148.21</v>
      </c>
      <c r="I40" s="32" t="s">
        <v>65</v>
      </c>
      <c r="J40" s="74">
        <v>35634</v>
      </c>
      <c r="M40" s="64"/>
      <c r="N40" s="65"/>
    </row>
    <row r="41" spans="1:14" ht="12.75">
      <c r="A41" s="70" t="s">
        <v>47</v>
      </c>
      <c r="B41" s="34" t="s">
        <v>95</v>
      </c>
      <c r="C41" s="34" t="s">
        <v>59</v>
      </c>
      <c r="D41" s="71">
        <v>207.87</v>
      </c>
      <c r="E41" s="107">
        <f t="shared" si="0"/>
        <v>259.84</v>
      </c>
      <c r="F41" s="72">
        <v>0.19</v>
      </c>
      <c r="G41" s="110">
        <f t="shared" si="1"/>
        <v>49.36</v>
      </c>
      <c r="H41" s="73">
        <f t="shared" si="2"/>
        <v>309.2</v>
      </c>
      <c r="I41" s="32" t="s">
        <v>65</v>
      </c>
      <c r="J41" s="74">
        <v>35639</v>
      </c>
      <c r="M41" s="64"/>
      <c r="N41" s="65"/>
    </row>
    <row r="42" spans="1:14" ht="12.75">
      <c r="A42" s="70" t="s">
        <v>48</v>
      </c>
      <c r="B42" s="34" t="s">
        <v>96</v>
      </c>
      <c r="C42" s="34" t="s">
        <v>59</v>
      </c>
      <c r="D42" s="71">
        <v>218.26</v>
      </c>
      <c r="E42" s="107">
        <f t="shared" si="0"/>
        <v>272.83</v>
      </c>
      <c r="F42" s="72">
        <v>0.19</v>
      </c>
      <c r="G42" s="110">
        <f t="shared" si="1"/>
        <v>51.83</v>
      </c>
      <c r="H42" s="73">
        <f t="shared" si="2"/>
        <v>324.65999999999997</v>
      </c>
      <c r="I42" s="32" t="s">
        <v>65</v>
      </c>
      <c r="J42" s="74">
        <v>35678</v>
      </c>
      <c r="M42" s="64"/>
      <c r="N42" s="65"/>
    </row>
    <row r="43" spans="1:14" ht="12.75">
      <c r="A43" s="70" t="s">
        <v>49</v>
      </c>
      <c r="B43" s="34" t="s">
        <v>97</v>
      </c>
      <c r="C43" s="34" t="s">
        <v>59</v>
      </c>
      <c r="D43" s="71">
        <v>229.17</v>
      </c>
      <c r="E43" s="107">
        <f t="shared" si="0"/>
        <v>286.46</v>
      </c>
      <c r="F43" s="72">
        <v>0.19</v>
      </c>
      <c r="G43" s="110">
        <f t="shared" si="1"/>
        <v>54.42</v>
      </c>
      <c r="H43" s="73">
        <f t="shared" si="2"/>
        <v>340.88</v>
      </c>
      <c r="I43" s="32" t="s">
        <v>65</v>
      </c>
      <c r="J43" s="74">
        <v>35696</v>
      </c>
      <c r="M43" s="64"/>
      <c r="N43" s="65"/>
    </row>
    <row r="44" spans="1:14" ht="12.75">
      <c r="A44" s="70" t="s">
        <v>50</v>
      </c>
      <c r="B44" s="34" t="s">
        <v>98</v>
      </c>
      <c r="C44" s="34" t="s">
        <v>59</v>
      </c>
      <c r="D44" s="71">
        <v>519.67</v>
      </c>
      <c r="E44" s="107">
        <f t="shared" si="0"/>
        <v>649.59</v>
      </c>
      <c r="F44" s="72">
        <v>0.19</v>
      </c>
      <c r="G44" s="110">
        <f t="shared" si="1"/>
        <v>123.42</v>
      </c>
      <c r="H44" s="73">
        <f t="shared" si="2"/>
        <v>773.01</v>
      </c>
      <c r="I44" s="32" t="s">
        <v>65</v>
      </c>
      <c r="J44" s="74">
        <v>35361</v>
      </c>
      <c r="M44" s="64"/>
      <c r="N44" s="65"/>
    </row>
    <row r="45" spans="1:14" ht="12.75">
      <c r="A45" s="70" t="s">
        <v>51</v>
      </c>
      <c r="B45" s="34" t="s">
        <v>99</v>
      </c>
      <c r="C45" s="34" t="s">
        <v>59</v>
      </c>
      <c r="D45" s="71">
        <v>545.66</v>
      </c>
      <c r="E45" s="107">
        <f t="shared" si="0"/>
        <v>682.08</v>
      </c>
      <c r="F45" s="72">
        <v>0.19</v>
      </c>
      <c r="G45" s="110">
        <f t="shared" si="1"/>
        <v>129.59</v>
      </c>
      <c r="H45" s="73">
        <f t="shared" si="2"/>
        <v>811.6700000000001</v>
      </c>
      <c r="I45" s="32" t="s">
        <v>65</v>
      </c>
      <c r="J45" s="74">
        <v>35647</v>
      </c>
      <c r="M45" s="64"/>
      <c r="N45" s="65"/>
    </row>
    <row r="46" spans="1:14" ht="12.75">
      <c r="A46" s="70" t="s">
        <v>52</v>
      </c>
      <c r="B46" s="34" t="s">
        <v>100</v>
      </c>
      <c r="C46" s="34" t="s">
        <v>59</v>
      </c>
      <c r="D46" s="71">
        <v>572.94</v>
      </c>
      <c r="E46" s="107">
        <f t="shared" si="0"/>
        <v>716.18</v>
      </c>
      <c r="F46" s="72">
        <v>0.19</v>
      </c>
      <c r="G46" s="110">
        <f t="shared" si="1"/>
        <v>136.07</v>
      </c>
      <c r="H46" s="73">
        <f t="shared" si="2"/>
        <v>852.25</v>
      </c>
      <c r="I46" s="32" t="s">
        <v>65</v>
      </c>
      <c r="J46" s="74">
        <v>35682</v>
      </c>
      <c r="M46" s="64"/>
      <c r="N46" s="65"/>
    </row>
    <row r="47" spans="1:14" ht="12.75">
      <c r="A47" s="70" t="s">
        <v>53</v>
      </c>
      <c r="B47" s="34" t="s">
        <v>101</v>
      </c>
      <c r="C47" s="34" t="s">
        <v>59</v>
      </c>
      <c r="D47" s="71">
        <v>1012.93</v>
      </c>
      <c r="E47" s="107">
        <f t="shared" si="0"/>
        <v>1266.16</v>
      </c>
      <c r="F47" s="72">
        <v>0.19</v>
      </c>
      <c r="G47" s="110">
        <f t="shared" si="1"/>
        <v>240.57</v>
      </c>
      <c r="H47" s="73">
        <f t="shared" si="2"/>
        <v>1506.73</v>
      </c>
      <c r="I47" s="32" t="s">
        <v>65</v>
      </c>
      <c r="J47" s="74">
        <v>35685</v>
      </c>
      <c r="M47" s="64"/>
      <c r="N47" s="65"/>
    </row>
    <row r="48" spans="1:14" ht="12.75">
      <c r="A48" s="70" t="s">
        <v>54</v>
      </c>
      <c r="B48" s="34" t="s">
        <v>101</v>
      </c>
      <c r="C48" s="34" t="s">
        <v>59</v>
      </c>
      <c r="D48" s="71">
        <v>1091.31</v>
      </c>
      <c r="E48" s="107">
        <f t="shared" si="0"/>
        <v>1364.14</v>
      </c>
      <c r="F48" s="72">
        <v>0.19</v>
      </c>
      <c r="G48" s="110">
        <f t="shared" si="1"/>
        <v>259.18</v>
      </c>
      <c r="H48" s="73">
        <f t="shared" si="2"/>
        <v>1623.3200000000002</v>
      </c>
      <c r="I48" s="32" t="s">
        <v>65</v>
      </c>
      <c r="J48" s="74">
        <v>35706</v>
      </c>
      <c r="M48" s="64"/>
      <c r="N48" s="65"/>
    </row>
    <row r="49" spans="1:14" ht="13.5" thickBot="1">
      <c r="A49" s="75" t="s">
        <v>55</v>
      </c>
      <c r="B49" s="35" t="s">
        <v>101</v>
      </c>
      <c r="C49" s="35" t="s">
        <v>59</v>
      </c>
      <c r="D49" s="76">
        <v>1145.88</v>
      </c>
      <c r="E49" s="107">
        <f t="shared" si="0"/>
        <v>1432.35</v>
      </c>
      <c r="F49" s="77">
        <v>0.19</v>
      </c>
      <c r="G49" s="110">
        <f t="shared" si="1"/>
        <v>272.14</v>
      </c>
      <c r="H49" s="73">
        <f t="shared" si="2"/>
        <v>1704.4899999999998</v>
      </c>
      <c r="I49" s="78" t="s">
        <v>65</v>
      </c>
      <c r="J49" s="79">
        <v>35518</v>
      </c>
      <c r="M49" s="64"/>
      <c r="N49" s="65"/>
    </row>
    <row r="50" spans="1:10" ht="14.25" thickBot="1" thickTop="1">
      <c r="A50" s="68"/>
      <c r="B50" s="22"/>
      <c r="C50" s="86" t="s">
        <v>71</v>
      </c>
      <c r="D50" s="87">
        <f>SUM(D10:D49)</f>
        <v>27987.17999999999</v>
      </c>
      <c r="E50" s="87">
        <f>SUM(E10:E49)</f>
        <v>33877.78</v>
      </c>
      <c r="F50" s="87"/>
      <c r="G50" s="108">
        <f>SUM(G10:G49)</f>
        <v>6431.32</v>
      </c>
      <c r="H50" s="88">
        <f>SUM(H10:H49)</f>
        <v>40309.1</v>
      </c>
      <c r="I50" s="22"/>
      <c r="J50" s="67"/>
    </row>
    <row r="51" spans="1:10" ht="13.5" thickTop="1">
      <c r="A51" s="68"/>
      <c r="B51" s="22"/>
      <c r="C51" s="22"/>
      <c r="D51" s="22"/>
      <c r="E51" s="109"/>
      <c r="F51" s="22"/>
      <c r="G51" s="109"/>
      <c r="H51" s="22"/>
      <c r="I51" s="22"/>
      <c r="J51" s="67"/>
    </row>
    <row r="52" spans="1:10" ht="12.75">
      <c r="A52" s="68"/>
      <c r="B52" s="22"/>
      <c r="C52" s="22"/>
      <c r="D52" s="22"/>
      <c r="E52" s="109"/>
      <c r="F52" s="22"/>
      <c r="G52" s="109"/>
      <c r="H52" s="22"/>
      <c r="I52" s="22"/>
      <c r="J52" s="67"/>
    </row>
    <row r="53" spans="1:10" ht="12.75">
      <c r="A53" s="68"/>
      <c r="B53" s="22"/>
      <c r="C53" s="22"/>
      <c r="D53" s="22"/>
      <c r="E53" s="109"/>
      <c r="F53" s="22"/>
      <c r="G53" s="109"/>
      <c r="H53" s="22"/>
      <c r="I53" s="22"/>
      <c r="J53" s="22"/>
    </row>
    <row r="54" spans="1:10" ht="12.75">
      <c r="A54" s="68"/>
      <c r="B54" s="22"/>
      <c r="C54" s="22"/>
      <c r="D54" s="22"/>
      <c r="E54" s="109"/>
      <c r="F54" s="22"/>
      <c r="G54" s="109"/>
      <c r="H54" s="22"/>
      <c r="I54" s="22"/>
      <c r="J54" s="22"/>
    </row>
    <row r="55" spans="1:10" ht="12.75">
      <c r="A55" s="68"/>
      <c r="B55" s="22"/>
      <c r="C55" s="22"/>
      <c r="D55" s="22"/>
      <c r="E55" s="109"/>
      <c r="F55" s="22"/>
      <c r="G55" s="109"/>
      <c r="H55" s="22"/>
      <c r="I55" s="22"/>
      <c r="J55" s="22"/>
    </row>
    <row r="56" spans="1:10" ht="12.75">
      <c r="A56" s="68"/>
      <c r="B56" s="22"/>
      <c r="C56" s="22"/>
      <c r="D56" s="22"/>
      <c r="E56" s="109"/>
      <c r="F56" s="22"/>
      <c r="G56" s="109"/>
      <c r="H56" s="22"/>
      <c r="I56" s="22"/>
      <c r="J56" s="22"/>
    </row>
    <row r="57" spans="1:10" ht="12.75">
      <c r="A57" s="68"/>
      <c r="B57" s="22"/>
      <c r="C57" s="22"/>
      <c r="D57" s="22"/>
      <c r="E57" s="109"/>
      <c r="F57" s="22"/>
      <c r="G57" s="109"/>
      <c r="H57" s="22"/>
      <c r="I57" s="22"/>
      <c r="J57" s="22"/>
    </row>
    <row r="58" spans="1:10" ht="12.75">
      <c r="A58" s="68"/>
      <c r="B58" s="22"/>
      <c r="C58" s="22"/>
      <c r="D58" s="22"/>
      <c r="E58" s="109"/>
      <c r="F58" s="22"/>
      <c r="G58" s="109"/>
      <c r="H58" s="22"/>
      <c r="I58" s="22"/>
      <c r="J58" s="22"/>
    </row>
  </sheetData>
  <sheetProtection/>
  <mergeCells count="1">
    <mergeCell ref="B1:B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tabSelected="1" zoomScale="120" zoomScaleNormal="120" zoomScalePageLayoutView="0" workbookViewId="0" topLeftCell="B1">
      <selection activeCell="F3" sqref="F3"/>
    </sheetView>
  </sheetViews>
  <sheetFormatPr defaultColWidth="9.140625" defaultRowHeight="12.75"/>
  <cols>
    <col min="1" max="1" width="13.57421875" style="42" bestFit="1" customWidth="1"/>
    <col min="2" max="2" width="23.140625" style="42" customWidth="1"/>
    <col min="3" max="3" width="11.57421875" style="42" bestFit="1" customWidth="1"/>
    <col min="4" max="4" width="25.57421875" style="42" bestFit="1" customWidth="1"/>
    <col min="5" max="5" width="7.8515625" style="42" customWidth="1"/>
    <col min="6" max="6" width="6.7109375" style="42" customWidth="1"/>
    <col min="7" max="7" width="20.140625" style="42" customWidth="1"/>
    <col min="8" max="8" width="7.140625" style="42" customWidth="1"/>
    <col min="9" max="9" width="7.00390625" style="42" customWidth="1"/>
    <col min="10" max="10" width="6.57421875" style="42" customWidth="1"/>
    <col min="11" max="11" width="6.421875" style="42" customWidth="1"/>
    <col min="12" max="16384" width="9.140625" style="42" customWidth="1"/>
  </cols>
  <sheetData>
    <row r="1" ht="13.5" thickBot="1"/>
    <row r="2" spans="1:11" s="29" customFormat="1" ht="39" thickTop="1">
      <c r="A2" s="89" t="s">
        <v>56</v>
      </c>
      <c r="B2" s="69" t="s">
        <v>6</v>
      </c>
      <c r="C2" s="69" t="s">
        <v>119</v>
      </c>
      <c r="D2" s="90" t="s">
        <v>105</v>
      </c>
      <c r="E2" s="90" t="s">
        <v>106</v>
      </c>
      <c r="F2" s="94" t="s">
        <v>107</v>
      </c>
      <c r="G2" s="94" t="s">
        <v>117</v>
      </c>
      <c r="H2" s="90" t="s">
        <v>120</v>
      </c>
      <c r="I2" s="90" t="s">
        <v>121</v>
      </c>
      <c r="J2" s="90" t="s">
        <v>123</v>
      </c>
      <c r="K2" s="91" t="s">
        <v>122</v>
      </c>
    </row>
    <row r="3" spans="1:11" ht="25.5">
      <c r="A3" s="95" t="s">
        <v>58</v>
      </c>
      <c r="B3" s="96" t="s">
        <v>57</v>
      </c>
      <c r="C3" s="92">
        <v>39674</v>
      </c>
      <c r="D3" s="97" t="str">
        <f>CONCATENATE(A3,"/ ",B3)</f>
        <v>Βιβλία/ Βιβλίο Excel για αρχάριους</v>
      </c>
      <c r="E3" s="97">
        <f>LEN(B3)</f>
        <v>26</v>
      </c>
      <c r="F3" s="97">
        <f>IF(ISERROR(SEARCH("Fax",B3)),"","είναι fax")</f>
      </c>
      <c r="G3" s="97" t="str">
        <f>TRIM(UPPER(B3))</f>
        <v>ΒΙΒΛΙΟ EXCEL ΓΙΑ ΑΡΧΑΡΙΟΥΣ</v>
      </c>
      <c r="H3" s="97">
        <f>YEAR(C3)</f>
        <v>2008</v>
      </c>
      <c r="I3" s="97">
        <f>MONTH(C3)</f>
        <v>8</v>
      </c>
      <c r="J3" s="97">
        <f>DAY(C3)</f>
        <v>14</v>
      </c>
      <c r="K3" s="98">
        <f>WEEKDAY(C3)</f>
        <v>5</v>
      </c>
    </row>
    <row r="4" spans="1:11" ht="25.5">
      <c r="A4" s="95" t="s">
        <v>58</v>
      </c>
      <c r="B4" s="96" t="s">
        <v>62</v>
      </c>
      <c r="C4" s="92">
        <v>39258</v>
      </c>
      <c r="D4" s="97" t="str">
        <f aca="true" t="shared" si="0" ref="D4:D42">CONCATENATE(A4,"/ ",B4)</f>
        <v>Βιβλία/ Βιβλίο Word για αρχάριους</v>
      </c>
      <c r="E4" s="97">
        <f aca="true" t="shared" si="1" ref="E4:E42">LEN(B4)</f>
        <v>25</v>
      </c>
      <c r="F4" s="97">
        <f aca="true" t="shared" si="2" ref="F4:F42">IF(ISERROR(SEARCH("Fax",B4)),"","είναι fax")</f>
      </c>
      <c r="G4" s="97" t="str">
        <f aca="true" t="shared" si="3" ref="G4:G42">TRIM(UPPER(B4))</f>
        <v>ΒΙΒΛΙΟ WORD ΓΙΑ ΑΡΧΑΡΙΟΥΣ</v>
      </c>
      <c r="H4" s="97">
        <f aca="true" t="shared" si="4" ref="H4:H42">YEAR(C4)</f>
        <v>2007</v>
      </c>
      <c r="I4" s="97">
        <f aca="true" t="shared" si="5" ref="I4:I42">MONTH(C4)</f>
        <v>6</v>
      </c>
      <c r="J4" s="97">
        <f aca="true" t="shared" si="6" ref="J4:J42">DAY(C4)</f>
        <v>25</v>
      </c>
      <c r="K4" s="98">
        <f aca="true" t="shared" si="7" ref="K4:K42">WEEKDAY(C4)</f>
        <v>2</v>
      </c>
    </row>
    <row r="5" spans="1:11" ht="25.5">
      <c r="A5" s="95" t="s">
        <v>58</v>
      </c>
      <c r="B5" s="96" t="s">
        <v>64</v>
      </c>
      <c r="C5" s="92">
        <v>39712</v>
      </c>
      <c r="D5" s="97" t="str">
        <f t="shared" si="0"/>
        <v>Βιβλία/ Χαρτί Ξηρογραφικό Α4</v>
      </c>
      <c r="E5" s="97">
        <f t="shared" si="1"/>
        <v>20</v>
      </c>
      <c r="F5" s="97">
        <f t="shared" si="2"/>
      </c>
      <c r="G5" s="97" t="str">
        <f t="shared" si="3"/>
        <v>ΧΑΡΤΙ ΞΗΡΟΓΡΑΦΙΚΟ Α4</v>
      </c>
      <c r="H5" s="97">
        <f t="shared" si="4"/>
        <v>2008</v>
      </c>
      <c r="I5" s="97">
        <f t="shared" si="5"/>
        <v>9</v>
      </c>
      <c r="J5" s="97">
        <f t="shared" si="6"/>
        <v>21</v>
      </c>
      <c r="K5" s="98">
        <f t="shared" si="7"/>
        <v>1</v>
      </c>
    </row>
    <row r="6" spans="1:11" ht="25.5">
      <c r="A6" s="95" t="s">
        <v>67</v>
      </c>
      <c r="B6" s="96" t="s">
        <v>76</v>
      </c>
      <c r="C6" s="92">
        <v>39331</v>
      </c>
      <c r="D6" s="97" t="str">
        <f t="shared" si="0"/>
        <v>Φωτοτυπικά/ Personal Copier C100</v>
      </c>
      <c r="E6" s="97">
        <f t="shared" si="1"/>
        <v>20</v>
      </c>
      <c r="F6" s="97">
        <f t="shared" si="2"/>
      </c>
      <c r="G6" s="97" t="str">
        <f t="shared" si="3"/>
        <v>PERSONAL COPIER C100</v>
      </c>
      <c r="H6" s="97">
        <f t="shared" si="4"/>
        <v>2007</v>
      </c>
      <c r="I6" s="97">
        <f t="shared" si="5"/>
        <v>9</v>
      </c>
      <c r="J6" s="97">
        <f t="shared" si="6"/>
        <v>6</v>
      </c>
      <c r="K6" s="98">
        <f t="shared" si="7"/>
        <v>5</v>
      </c>
    </row>
    <row r="7" spans="1:11" ht="25.5">
      <c r="A7" s="95" t="s">
        <v>67</v>
      </c>
      <c r="B7" s="96" t="s">
        <v>77</v>
      </c>
      <c r="C7" s="92">
        <v>39391</v>
      </c>
      <c r="D7" s="97" t="str">
        <f t="shared" si="0"/>
        <v>Φωτοτυπικά/ Personal Copier C110</v>
      </c>
      <c r="E7" s="97">
        <f t="shared" si="1"/>
        <v>20</v>
      </c>
      <c r="F7" s="97">
        <f t="shared" si="2"/>
      </c>
      <c r="G7" s="97" t="str">
        <f t="shared" si="3"/>
        <v>PERSONAL COPIER C110</v>
      </c>
      <c r="H7" s="97">
        <f t="shared" si="4"/>
        <v>2007</v>
      </c>
      <c r="I7" s="97">
        <f t="shared" si="5"/>
        <v>11</v>
      </c>
      <c r="J7" s="97">
        <f t="shared" si="6"/>
        <v>5</v>
      </c>
      <c r="K7" s="98">
        <f t="shared" si="7"/>
        <v>2</v>
      </c>
    </row>
    <row r="8" spans="1:11" ht="25.5">
      <c r="A8" s="95" t="s">
        <v>67</v>
      </c>
      <c r="B8" s="96" t="s">
        <v>78</v>
      </c>
      <c r="C8" s="92">
        <v>39426</v>
      </c>
      <c r="D8" s="97" t="str">
        <f t="shared" si="0"/>
        <v>Φωτοτυπικά/ Personal Copier C120</v>
      </c>
      <c r="E8" s="97">
        <f t="shared" si="1"/>
        <v>20</v>
      </c>
      <c r="F8" s="97">
        <f t="shared" si="2"/>
      </c>
      <c r="G8" s="97" t="str">
        <f t="shared" si="3"/>
        <v>PERSONAL COPIER C120</v>
      </c>
      <c r="H8" s="97">
        <f t="shared" si="4"/>
        <v>2007</v>
      </c>
      <c r="I8" s="97">
        <f t="shared" si="5"/>
        <v>12</v>
      </c>
      <c r="J8" s="97">
        <f t="shared" si="6"/>
        <v>10</v>
      </c>
      <c r="K8" s="98">
        <f t="shared" si="7"/>
        <v>2</v>
      </c>
    </row>
    <row r="9" spans="1:11" ht="25.5">
      <c r="A9" s="95" t="s">
        <v>67</v>
      </c>
      <c r="B9" s="96" t="s">
        <v>79</v>
      </c>
      <c r="C9" s="92">
        <v>35811</v>
      </c>
      <c r="D9" s="97" t="str">
        <f t="shared" si="0"/>
        <v>Φωτοτυπικά/ Personal Plus Copier C200</v>
      </c>
      <c r="E9" s="97">
        <f t="shared" si="1"/>
        <v>25</v>
      </c>
      <c r="F9" s="97">
        <f t="shared" si="2"/>
      </c>
      <c r="G9" s="97" t="str">
        <f t="shared" si="3"/>
        <v>PERSONAL PLUS COPIER C200</v>
      </c>
      <c r="H9" s="97">
        <f t="shared" si="4"/>
        <v>1998</v>
      </c>
      <c r="I9" s="97">
        <f t="shared" si="5"/>
        <v>1</v>
      </c>
      <c r="J9" s="97">
        <f t="shared" si="6"/>
        <v>16</v>
      </c>
      <c r="K9" s="98">
        <f t="shared" si="7"/>
        <v>6</v>
      </c>
    </row>
    <row r="10" spans="1:11" ht="25.5">
      <c r="A10" s="95" t="s">
        <v>67</v>
      </c>
      <c r="B10" s="96" t="s">
        <v>80</v>
      </c>
      <c r="C10" s="92">
        <v>39641</v>
      </c>
      <c r="D10" s="97" t="str">
        <f t="shared" si="0"/>
        <v>Φωτοτυπικά/ Personal Plus Copier C210</v>
      </c>
      <c r="E10" s="97">
        <f t="shared" si="1"/>
        <v>25</v>
      </c>
      <c r="F10" s="97">
        <f t="shared" si="2"/>
      </c>
      <c r="G10" s="97" t="str">
        <f t="shared" si="3"/>
        <v>PERSONAL PLUS COPIER C210</v>
      </c>
      <c r="H10" s="97">
        <f t="shared" si="4"/>
        <v>2008</v>
      </c>
      <c r="I10" s="97">
        <f t="shared" si="5"/>
        <v>7</v>
      </c>
      <c r="J10" s="97">
        <f t="shared" si="6"/>
        <v>12</v>
      </c>
      <c r="K10" s="98">
        <f t="shared" si="7"/>
        <v>7</v>
      </c>
    </row>
    <row r="11" spans="1:11" ht="25.5">
      <c r="A11" s="95" t="s">
        <v>67</v>
      </c>
      <c r="B11" s="96" t="s">
        <v>81</v>
      </c>
      <c r="C11" s="92">
        <v>39726</v>
      </c>
      <c r="D11" s="97" t="str">
        <f t="shared" si="0"/>
        <v>Φωτοτυπικά/ Personal Plus Copier C220</v>
      </c>
      <c r="E11" s="97">
        <f t="shared" si="1"/>
        <v>25</v>
      </c>
      <c r="F11" s="97">
        <f t="shared" si="2"/>
      </c>
      <c r="G11" s="97" t="str">
        <f t="shared" si="3"/>
        <v>PERSONAL PLUS COPIER C220</v>
      </c>
      <c r="H11" s="97">
        <f t="shared" si="4"/>
        <v>2008</v>
      </c>
      <c r="I11" s="97">
        <f t="shared" si="5"/>
        <v>10</v>
      </c>
      <c r="J11" s="97">
        <f t="shared" si="6"/>
        <v>5</v>
      </c>
      <c r="K11" s="98">
        <f t="shared" si="7"/>
        <v>1</v>
      </c>
    </row>
    <row r="12" spans="1:11" ht="25.5">
      <c r="A12" s="95" t="s">
        <v>67</v>
      </c>
      <c r="B12" s="96" t="s">
        <v>108</v>
      </c>
      <c r="C12" s="92">
        <v>39669</v>
      </c>
      <c r="D12" s="97" t="str">
        <f t="shared" si="0"/>
        <v>Φωτοτυπικά/ Business   Copier C300</v>
      </c>
      <c r="E12" s="97">
        <f t="shared" si="1"/>
        <v>22</v>
      </c>
      <c r="F12" s="97">
        <f t="shared" si="2"/>
      </c>
      <c r="G12" s="97" t="str">
        <f t="shared" si="3"/>
        <v>BUSINESS COPIER C300</v>
      </c>
      <c r="H12" s="97">
        <f t="shared" si="4"/>
        <v>2008</v>
      </c>
      <c r="I12" s="97">
        <f t="shared" si="5"/>
        <v>8</v>
      </c>
      <c r="J12" s="97">
        <f t="shared" si="6"/>
        <v>9</v>
      </c>
      <c r="K12" s="98">
        <f t="shared" si="7"/>
        <v>7</v>
      </c>
    </row>
    <row r="13" spans="1:11" ht="25.5">
      <c r="A13" s="95" t="s">
        <v>67</v>
      </c>
      <c r="B13" s="96" t="s">
        <v>109</v>
      </c>
      <c r="C13" s="92">
        <v>39592</v>
      </c>
      <c r="D13" s="97" t="str">
        <f t="shared" si="0"/>
        <v>Φωτοτυπικά/ Business   Copier C310</v>
      </c>
      <c r="E13" s="97">
        <f t="shared" si="1"/>
        <v>22</v>
      </c>
      <c r="F13" s="97">
        <f t="shared" si="2"/>
      </c>
      <c r="G13" s="97" t="str">
        <f t="shared" si="3"/>
        <v>BUSINESS COPIER C310</v>
      </c>
      <c r="H13" s="97">
        <f t="shared" si="4"/>
        <v>2008</v>
      </c>
      <c r="I13" s="97">
        <f t="shared" si="5"/>
        <v>5</v>
      </c>
      <c r="J13" s="97">
        <f t="shared" si="6"/>
        <v>24</v>
      </c>
      <c r="K13" s="98">
        <f t="shared" si="7"/>
        <v>7</v>
      </c>
    </row>
    <row r="14" spans="1:11" ht="25.5">
      <c r="A14" s="95" t="s">
        <v>67</v>
      </c>
      <c r="B14" s="96" t="s">
        <v>110</v>
      </c>
      <c r="C14" s="92">
        <v>39655</v>
      </c>
      <c r="D14" s="97" t="str">
        <f t="shared" si="0"/>
        <v>Φωτοτυπικά/ Business Copier   C320</v>
      </c>
      <c r="E14" s="97">
        <f t="shared" si="1"/>
        <v>22</v>
      </c>
      <c r="F14" s="97">
        <f t="shared" si="2"/>
      </c>
      <c r="G14" s="97" t="str">
        <f t="shared" si="3"/>
        <v>BUSINESS COPIER C320</v>
      </c>
      <c r="H14" s="97">
        <f t="shared" si="4"/>
        <v>2008</v>
      </c>
      <c r="I14" s="97">
        <f t="shared" si="5"/>
        <v>7</v>
      </c>
      <c r="J14" s="97">
        <f t="shared" si="6"/>
        <v>26</v>
      </c>
      <c r="K14" s="98">
        <f t="shared" si="7"/>
        <v>7</v>
      </c>
    </row>
    <row r="15" spans="1:11" ht="25.5">
      <c r="A15" s="95" t="s">
        <v>67</v>
      </c>
      <c r="B15" s="96" t="s">
        <v>111</v>
      </c>
      <c r="C15" s="92">
        <v>39721</v>
      </c>
      <c r="D15" s="97" t="str">
        <f t="shared" si="0"/>
        <v>Φωτοτυπικά/ Professional Copier   C400</v>
      </c>
      <c r="E15" s="97">
        <f t="shared" si="1"/>
        <v>26</v>
      </c>
      <c r="F15" s="97">
        <f t="shared" si="2"/>
      </c>
      <c r="G15" s="97" t="str">
        <f t="shared" si="3"/>
        <v>PROFESSIONAL COPIER C400</v>
      </c>
      <c r="H15" s="97">
        <f t="shared" si="4"/>
        <v>2008</v>
      </c>
      <c r="I15" s="97">
        <f t="shared" si="5"/>
        <v>9</v>
      </c>
      <c r="J15" s="97">
        <f t="shared" si="6"/>
        <v>30</v>
      </c>
      <c r="K15" s="98">
        <f t="shared" si="7"/>
        <v>3</v>
      </c>
    </row>
    <row r="16" spans="1:11" ht="25.5">
      <c r="A16" s="95" t="s">
        <v>67</v>
      </c>
      <c r="B16" s="96" t="s">
        <v>82</v>
      </c>
      <c r="C16" s="92">
        <v>39097</v>
      </c>
      <c r="D16" s="97" t="str">
        <f t="shared" si="0"/>
        <v>Φωτοτυπικά/ Professional Copier C410</v>
      </c>
      <c r="E16" s="97">
        <f t="shared" si="1"/>
        <v>24</v>
      </c>
      <c r="F16" s="97">
        <f t="shared" si="2"/>
      </c>
      <c r="G16" s="97" t="str">
        <f t="shared" si="3"/>
        <v>PROFESSIONAL COPIER C410</v>
      </c>
      <c r="H16" s="97">
        <f t="shared" si="4"/>
        <v>2007</v>
      </c>
      <c r="I16" s="97">
        <f t="shared" si="5"/>
        <v>1</v>
      </c>
      <c r="J16" s="97">
        <f t="shared" si="6"/>
        <v>15</v>
      </c>
      <c r="K16" s="98">
        <f t="shared" si="7"/>
        <v>2</v>
      </c>
    </row>
    <row r="17" spans="1:11" ht="25.5">
      <c r="A17" s="95" t="s">
        <v>67</v>
      </c>
      <c r="B17" s="96" t="s">
        <v>83</v>
      </c>
      <c r="C17" s="92">
        <v>39723</v>
      </c>
      <c r="D17" s="97" t="str">
        <f t="shared" si="0"/>
        <v>Φωτοτυπικά/ Professional Copier C420</v>
      </c>
      <c r="E17" s="97">
        <f t="shared" si="1"/>
        <v>24</v>
      </c>
      <c r="F17" s="97">
        <f t="shared" si="2"/>
      </c>
      <c r="G17" s="97" t="str">
        <f t="shared" si="3"/>
        <v>PROFESSIONAL COPIER C420</v>
      </c>
      <c r="H17" s="97">
        <f t="shared" si="4"/>
        <v>2008</v>
      </c>
      <c r="I17" s="97">
        <f t="shared" si="5"/>
        <v>10</v>
      </c>
      <c r="J17" s="97">
        <f t="shared" si="6"/>
        <v>2</v>
      </c>
      <c r="K17" s="98">
        <f t="shared" si="7"/>
        <v>5</v>
      </c>
    </row>
    <row r="18" spans="1:11" ht="25.5">
      <c r="A18" s="95" t="s">
        <v>67</v>
      </c>
      <c r="B18" s="96" t="s">
        <v>112</v>
      </c>
      <c r="C18" s="92">
        <v>38675</v>
      </c>
      <c r="D18" s="97" t="str">
        <f t="shared" si="0"/>
        <v>Φωτοτυπικά/ Professional Plus   Copier C500</v>
      </c>
      <c r="E18" s="97">
        <f t="shared" si="1"/>
        <v>31</v>
      </c>
      <c r="F18" s="97">
        <f t="shared" si="2"/>
      </c>
      <c r="G18" s="97" t="str">
        <f t="shared" si="3"/>
        <v>PROFESSIONAL PLUS COPIER C500</v>
      </c>
      <c r="H18" s="97">
        <f t="shared" si="4"/>
        <v>2005</v>
      </c>
      <c r="I18" s="97">
        <f t="shared" si="5"/>
        <v>11</v>
      </c>
      <c r="J18" s="97">
        <f t="shared" si="6"/>
        <v>19</v>
      </c>
      <c r="K18" s="98">
        <f t="shared" si="7"/>
        <v>7</v>
      </c>
    </row>
    <row r="19" spans="1:11" ht="25.5">
      <c r="A19" s="95" t="s">
        <v>67</v>
      </c>
      <c r="B19" s="96" t="s">
        <v>113</v>
      </c>
      <c r="C19" s="92">
        <v>39742</v>
      </c>
      <c r="D19" s="97" t="str">
        <f t="shared" si="0"/>
        <v>Φωτοτυπικά/ Professional Plus Copier   C510</v>
      </c>
      <c r="E19" s="97">
        <f t="shared" si="1"/>
        <v>31</v>
      </c>
      <c r="F19" s="97">
        <f t="shared" si="2"/>
      </c>
      <c r="G19" s="97" t="str">
        <f t="shared" si="3"/>
        <v>PROFESSIONAL PLUS COPIER C510</v>
      </c>
      <c r="H19" s="97">
        <f t="shared" si="4"/>
        <v>2008</v>
      </c>
      <c r="I19" s="97">
        <f t="shared" si="5"/>
        <v>10</v>
      </c>
      <c r="J19" s="97">
        <f t="shared" si="6"/>
        <v>21</v>
      </c>
      <c r="K19" s="98">
        <f t="shared" si="7"/>
        <v>3</v>
      </c>
    </row>
    <row r="20" spans="1:11" ht="25.5">
      <c r="A20" s="95" t="s">
        <v>67</v>
      </c>
      <c r="B20" s="96" t="s">
        <v>84</v>
      </c>
      <c r="C20" s="92">
        <v>39263</v>
      </c>
      <c r="D20" s="97" t="str">
        <f t="shared" si="0"/>
        <v>Φωτοτυπικά/ Professional Plus Copier C520</v>
      </c>
      <c r="E20" s="97">
        <f t="shared" si="1"/>
        <v>29</v>
      </c>
      <c r="F20" s="97">
        <f t="shared" si="2"/>
      </c>
      <c r="G20" s="97" t="str">
        <f t="shared" si="3"/>
        <v>PROFESSIONAL PLUS COPIER C520</v>
      </c>
      <c r="H20" s="97">
        <f t="shared" si="4"/>
        <v>2007</v>
      </c>
      <c r="I20" s="97">
        <f t="shared" si="5"/>
        <v>6</v>
      </c>
      <c r="J20" s="97">
        <f t="shared" si="6"/>
        <v>30</v>
      </c>
      <c r="K20" s="98">
        <f t="shared" si="7"/>
        <v>7</v>
      </c>
    </row>
    <row r="21" spans="1:11" ht="25.5">
      <c r="A21" s="95" t="s">
        <v>60</v>
      </c>
      <c r="B21" s="96" t="s">
        <v>85</v>
      </c>
      <c r="C21" s="92">
        <v>39285</v>
      </c>
      <c r="D21" s="97" t="str">
        <f t="shared" si="0"/>
        <v>Φαξ/ Personal Fax F100</v>
      </c>
      <c r="E21" s="97">
        <f t="shared" si="1"/>
        <v>17</v>
      </c>
      <c r="F21" s="97" t="str">
        <f t="shared" si="2"/>
        <v>είναι fax</v>
      </c>
      <c r="G21" s="97" t="str">
        <f t="shared" si="3"/>
        <v>PERSONAL FAX F100</v>
      </c>
      <c r="H21" s="97">
        <f t="shared" si="4"/>
        <v>2007</v>
      </c>
      <c r="I21" s="97">
        <f t="shared" si="5"/>
        <v>7</v>
      </c>
      <c r="J21" s="97">
        <f t="shared" si="6"/>
        <v>22</v>
      </c>
      <c r="K21" s="98">
        <f t="shared" si="7"/>
        <v>1</v>
      </c>
    </row>
    <row r="22" spans="1:11" ht="25.5">
      <c r="A22" s="95" t="s">
        <v>60</v>
      </c>
      <c r="B22" s="96" t="s">
        <v>114</v>
      </c>
      <c r="C22" s="92">
        <v>39813</v>
      </c>
      <c r="D22" s="97" t="str">
        <f t="shared" si="0"/>
        <v>Φαξ/ Personal Plus Fax   F200</v>
      </c>
      <c r="E22" s="97">
        <f t="shared" si="1"/>
        <v>24</v>
      </c>
      <c r="F22" s="97" t="str">
        <f t="shared" si="2"/>
        <v>είναι fax</v>
      </c>
      <c r="G22" s="97" t="str">
        <f t="shared" si="3"/>
        <v>PERSONAL PLUS FAX F200</v>
      </c>
      <c r="H22" s="97">
        <f t="shared" si="4"/>
        <v>2008</v>
      </c>
      <c r="I22" s="97">
        <f t="shared" si="5"/>
        <v>12</v>
      </c>
      <c r="J22" s="97">
        <f t="shared" si="6"/>
        <v>31</v>
      </c>
      <c r="K22" s="98">
        <f t="shared" si="7"/>
        <v>4</v>
      </c>
    </row>
    <row r="23" spans="1:11" ht="25.5">
      <c r="A23" s="95" t="s">
        <v>60</v>
      </c>
      <c r="B23" s="96" t="s">
        <v>86</v>
      </c>
      <c r="C23" s="92">
        <v>39207</v>
      </c>
      <c r="D23" s="97" t="str">
        <f t="shared" si="0"/>
        <v>Φαξ/ Personal Plus Fax F250</v>
      </c>
      <c r="E23" s="97">
        <f t="shared" si="1"/>
        <v>22</v>
      </c>
      <c r="F23" s="97" t="str">
        <f t="shared" si="2"/>
        <v>είναι fax</v>
      </c>
      <c r="G23" s="97" t="str">
        <f t="shared" si="3"/>
        <v>PERSONAL PLUS FAX F250</v>
      </c>
      <c r="H23" s="97">
        <f t="shared" si="4"/>
        <v>2007</v>
      </c>
      <c r="I23" s="97">
        <f t="shared" si="5"/>
        <v>5</v>
      </c>
      <c r="J23" s="97">
        <f t="shared" si="6"/>
        <v>5</v>
      </c>
      <c r="K23" s="98">
        <f t="shared" si="7"/>
        <v>7</v>
      </c>
    </row>
    <row r="24" spans="1:11" ht="25.5">
      <c r="A24" s="95" t="s">
        <v>60</v>
      </c>
      <c r="B24" s="96" t="s">
        <v>87</v>
      </c>
      <c r="C24" s="92">
        <v>39524</v>
      </c>
      <c r="D24" s="97" t="str">
        <f t="shared" si="0"/>
        <v>Φαξ/ Business Fax F300</v>
      </c>
      <c r="E24" s="97">
        <f t="shared" si="1"/>
        <v>17</v>
      </c>
      <c r="F24" s="97" t="str">
        <f t="shared" si="2"/>
        <v>είναι fax</v>
      </c>
      <c r="G24" s="97" t="str">
        <f t="shared" si="3"/>
        <v>BUSINESS FAX F300</v>
      </c>
      <c r="H24" s="97">
        <f t="shared" si="4"/>
        <v>2008</v>
      </c>
      <c r="I24" s="97">
        <f t="shared" si="5"/>
        <v>3</v>
      </c>
      <c r="J24" s="97">
        <f t="shared" si="6"/>
        <v>17</v>
      </c>
      <c r="K24" s="98">
        <f t="shared" si="7"/>
        <v>2</v>
      </c>
    </row>
    <row r="25" spans="1:11" ht="25.5">
      <c r="A25" s="95" t="s">
        <v>60</v>
      </c>
      <c r="B25" s="96" t="s">
        <v>88</v>
      </c>
      <c r="C25" s="92">
        <v>38313</v>
      </c>
      <c r="D25" s="97" t="str">
        <f t="shared" si="0"/>
        <v>Φαξ/ Business Fax F350</v>
      </c>
      <c r="E25" s="97">
        <f t="shared" si="1"/>
        <v>17</v>
      </c>
      <c r="F25" s="97" t="str">
        <f t="shared" si="2"/>
        <v>είναι fax</v>
      </c>
      <c r="G25" s="97" t="str">
        <f t="shared" si="3"/>
        <v>BUSINESS FAX F350</v>
      </c>
      <c r="H25" s="97">
        <f t="shared" si="4"/>
        <v>2004</v>
      </c>
      <c r="I25" s="97">
        <f t="shared" si="5"/>
        <v>11</v>
      </c>
      <c r="J25" s="97">
        <f t="shared" si="6"/>
        <v>22</v>
      </c>
      <c r="K25" s="98">
        <f t="shared" si="7"/>
        <v>2</v>
      </c>
    </row>
    <row r="26" spans="1:11" ht="25.5">
      <c r="A26" s="95" t="s">
        <v>60</v>
      </c>
      <c r="B26" s="96" t="s">
        <v>115</v>
      </c>
      <c r="C26" s="92">
        <v>39793</v>
      </c>
      <c r="D26" s="97" t="str">
        <f t="shared" si="0"/>
        <v>Φαξ/ Professional   Fax F400</v>
      </c>
      <c r="E26" s="97">
        <f t="shared" si="1"/>
        <v>23</v>
      </c>
      <c r="F26" s="97" t="str">
        <f t="shared" si="2"/>
        <v>είναι fax</v>
      </c>
      <c r="G26" s="97" t="str">
        <f t="shared" si="3"/>
        <v>PROFESSIONAL FAX F400</v>
      </c>
      <c r="H26" s="97">
        <f t="shared" si="4"/>
        <v>2008</v>
      </c>
      <c r="I26" s="97">
        <f t="shared" si="5"/>
        <v>12</v>
      </c>
      <c r="J26" s="97">
        <f t="shared" si="6"/>
        <v>11</v>
      </c>
      <c r="K26" s="98">
        <f t="shared" si="7"/>
        <v>5</v>
      </c>
    </row>
    <row r="27" spans="1:11" ht="25.5">
      <c r="A27" s="95" t="s">
        <v>60</v>
      </c>
      <c r="B27" s="96" t="s">
        <v>89</v>
      </c>
      <c r="C27" s="92">
        <v>39147</v>
      </c>
      <c r="D27" s="97" t="str">
        <f t="shared" si="0"/>
        <v>Φαξ/ Professional Fax F450</v>
      </c>
      <c r="E27" s="97">
        <f t="shared" si="1"/>
        <v>21</v>
      </c>
      <c r="F27" s="97" t="str">
        <f t="shared" si="2"/>
        <v>είναι fax</v>
      </c>
      <c r="G27" s="97" t="str">
        <f t="shared" si="3"/>
        <v>PROFESSIONAL FAX F450</v>
      </c>
      <c r="H27" s="97">
        <f t="shared" si="4"/>
        <v>2007</v>
      </c>
      <c r="I27" s="97">
        <f t="shared" si="5"/>
        <v>3</v>
      </c>
      <c r="J27" s="97">
        <f t="shared" si="6"/>
        <v>6</v>
      </c>
      <c r="K27" s="98">
        <f t="shared" si="7"/>
        <v>3</v>
      </c>
    </row>
    <row r="28" spans="1:11" ht="25.5">
      <c r="A28" s="95" t="s">
        <v>60</v>
      </c>
      <c r="B28" s="96" t="s">
        <v>90</v>
      </c>
      <c r="C28" s="92">
        <v>39760</v>
      </c>
      <c r="D28" s="97" t="str">
        <f t="shared" si="0"/>
        <v>Φαξ/ Professional Plus Fax F500</v>
      </c>
      <c r="E28" s="97">
        <f t="shared" si="1"/>
        <v>26</v>
      </c>
      <c r="F28" s="97" t="str">
        <f t="shared" si="2"/>
        <v>είναι fax</v>
      </c>
      <c r="G28" s="97" t="str">
        <f t="shared" si="3"/>
        <v>PROFESSIONAL PLUS FAX F500</v>
      </c>
      <c r="H28" s="97">
        <f t="shared" si="4"/>
        <v>2008</v>
      </c>
      <c r="I28" s="97">
        <f t="shared" si="5"/>
        <v>11</v>
      </c>
      <c r="J28" s="97">
        <f t="shared" si="6"/>
        <v>8</v>
      </c>
      <c r="K28" s="98">
        <f t="shared" si="7"/>
        <v>7</v>
      </c>
    </row>
    <row r="29" spans="1:11" ht="25.5">
      <c r="A29" s="95" t="s">
        <v>60</v>
      </c>
      <c r="B29" s="96" t="s">
        <v>91</v>
      </c>
      <c r="C29" s="92">
        <v>38690</v>
      </c>
      <c r="D29" s="97" t="str">
        <f t="shared" si="0"/>
        <v>Φαξ/ Professional Plus Fax F550</v>
      </c>
      <c r="E29" s="97">
        <f t="shared" si="1"/>
        <v>26</v>
      </c>
      <c r="F29" s="97" t="str">
        <f t="shared" si="2"/>
        <v>είναι fax</v>
      </c>
      <c r="G29" s="97" t="str">
        <f t="shared" si="3"/>
        <v>PROFESSIONAL PLUS FAX F550</v>
      </c>
      <c r="H29" s="97">
        <f t="shared" si="4"/>
        <v>2005</v>
      </c>
      <c r="I29" s="97">
        <f t="shared" si="5"/>
        <v>12</v>
      </c>
      <c r="J29" s="97">
        <f t="shared" si="6"/>
        <v>4</v>
      </c>
      <c r="K29" s="98">
        <f t="shared" si="7"/>
        <v>1</v>
      </c>
    </row>
    <row r="30" spans="1:11" ht="38.25">
      <c r="A30" s="95" t="s">
        <v>60</v>
      </c>
      <c r="B30" s="96" t="s">
        <v>116</v>
      </c>
      <c r="C30" s="92">
        <v>39127</v>
      </c>
      <c r="D30" s="97" t="str">
        <f t="shared" si="0"/>
        <v>Φαξ/ Compact Professional Plus Fax   F600</v>
      </c>
      <c r="E30" s="97">
        <f t="shared" si="1"/>
        <v>36</v>
      </c>
      <c r="F30" s="97" t="str">
        <f t="shared" si="2"/>
        <v>είναι fax</v>
      </c>
      <c r="G30" s="97" t="str">
        <f t="shared" si="3"/>
        <v>COMPACT PROFESSIONAL PLUS FAX F600</v>
      </c>
      <c r="H30" s="97">
        <f t="shared" si="4"/>
        <v>2007</v>
      </c>
      <c r="I30" s="97">
        <f t="shared" si="5"/>
        <v>2</v>
      </c>
      <c r="J30" s="97">
        <f t="shared" si="6"/>
        <v>14</v>
      </c>
      <c r="K30" s="98">
        <f t="shared" si="7"/>
        <v>4</v>
      </c>
    </row>
    <row r="31" spans="1:11" ht="25.5">
      <c r="A31" s="95" t="s">
        <v>59</v>
      </c>
      <c r="B31" s="96" t="s">
        <v>92</v>
      </c>
      <c r="C31" s="92">
        <v>39224</v>
      </c>
      <c r="D31" s="97" t="str">
        <f t="shared" si="0"/>
        <v>Εκτυπωτές/ Personal Printer - Dot Matrix P100G</v>
      </c>
      <c r="E31" s="97">
        <f t="shared" si="1"/>
        <v>35</v>
      </c>
      <c r="F31" s="97">
        <f t="shared" si="2"/>
      </c>
      <c r="G31" s="97" t="str">
        <f t="shared" si="3"/>
        <v>PERSONAL PRINTER - DOT MATRIX P100G</v>
      </c>
      <c r="H31" s="97">
        <f t="shared" si="4"/>
        <v>2007</v>
      </c>
      <c r="I31" s="97">
        <f t="shared" si="5"/>
        <v>5</v>
      </c>
      <c r="J31" s="97">
        <f t="shared" si="6"/>
        <v>22</v>
      </c>
      <c r="K31" s="98">
        <f t="shared" si="7"/>
        <v>3</v>
      </c>
    </row>
    <row r="32" spans="1:11" ht="25.5">
      <c r="A32" s="95" t="s">
        <v>59</v>
      </c>
      <c r="B32" s="96" t="s">
        <v>93</v>
      </c>
      <c r="C32" s="92">
        <v>39276</v>
      </c>
      <c r="D32" s="97" t="str">
        <f t="shared" si="0"/>
        <v>Εκτυπωτές/ Personal Printer - Dot Matrix P100L</v>
      </c>
      <c r="E32" s="97">
        <f t="shared" si="1"/>
        <v>35</v>
      </c>
      <c r="F32" s="97">
        <f t="shared" si="2"/>
      </c>
      <c r="G32" s="97" t="str">
        <f t="shared" si="3"/>
        <v>PERSONAL PRINTER - DOT MATRIX P100L</v>
      </c>
      <c r="H32" s="97">
        <f t="shared" si="4"/>
        <v>2007</v>
      </c>
      <c r="I32" s="97">
        <f t="shared" si="5"/>
        <v>7</v>
      </c>
      <c r="J32" s="97">
        <f t="shared" si="6"/>
        <v>13</v>
      </c>
      <c r="K32" s="98">
        <f t="shared" si="7"/>
        <v>6</v>
      </c>
    </row>
    <row r="33" spans="1:11" ht="25.5">
      <c r="A33" s="95" t="s">
        <v>59</v>
      </c>
      <c r="B33" s="96" t="s">
        <v>94</v>
      </c>
      <c r="C33" s="92">
        <v>39286</v>
      </c>
      <c r="D33" s="97" t="str">
        <f t="shared" si="0"/>
        <v>Εκτυπωτές/ Personal Printer - Dot Matrix P100S</v>
      </c>
      <c r="E33" s="97">
        <f t="shared" si="1"/>
        <v>35</v>
      </c>
      <c r="F33" s="97">
        <f t="shared" si="2"/>
      </c>
      <c r="G33" s="97" t="str">
        <f t="shared" si="3"/>
        <v>PERSONAL PRINTER - DOT MATRIX P100S</v>
      </c>
      <c r="H33" s="97">
        <f t="shared" si="4"/>
        <v>2007</v>
      </c>
      <c r="I33" s="97">
        <f t="shared" si="5"/>
        <v>7</v>
      </c>
      <c r="J33" s="97">
        <f t="shared" si="6"/>
        <v>23</v>
      </c>
      <c r="K33" s="98">
        <f t="shared" si="7"/>
        <v>2</v>
      </c>
    </row>
    <row r="34" spans="1:11" ht="38.25">
      <c r="A34" s="95" t="s">
        <v>59</v>
      </c>
      <c r="B34" s="96" t="s">
        <v>95</v>
      </c>
      <c r="C34" s="92">
        <v>39291</v>
      </c>
      <c r="D34" s="97" t="str">
        <f t="shared" si="0"/>
        <v>Εκτυπωτές/ Personal Plus Printer - Bubble Jet P310G</v>
      </c>
      <c r="E34" s="97">
        <f t="shared" si="1"/>
        <v>40</v>
      </c>
      <c r="F34" s="97">
        <f t="shared" si="2"/>
      </c>
      <c r="G34" s="97" t="str">
        <f t="shared" si="3"/>
        <v>PERSONAL PLUS PRINTER - BUBBLE JET P310G</v>
      </c>
      <c r="H34" s="97">
        <f t="shared" si="4"/>
        <v>2007</v>
      </c>
      <c r="I34" s="97">
        <f t="shared" si="5"/>
        <v>7</v>
      </c>
      <c r="J34" s="97">
        <f t="shared" si="6"/>
        <v>28</v>
      </c>
      <c r="K34" s="98">
        <f t="shared" si="7"/>
        <v>7</v>
      </c>
    </row>
    <row r="35" spans="1:11" ht="38.25">
      <c r="A35" s="95" t="s">
        <v>59</v>
      </c>
      <c r="B35" s="96" t="s">
        <v>96</v>
      </c>
      <c r="C35" s="92">
        <v>39330</v>
      </c>
      <c r="D35" s="97" t="str">
        <f t="shared" si="0"/>
        <v>Εκτυπωτές/ Personal Plus Printer - Bubble Jet P310L</v>
      </c>
      <c r="E35" s="97">
        <f t="shared" si="1"/>
        <v>40</v>
      </c>
      <c r="F35" s="97">
        <f t="shared" si="2"/>
      </c>
      <c r="G35" s="97" t="str">
        <f t="shared" si="3"/>
        <v>PERSONAL PLUS PRINTER - BUBBLE JET P310L</v>
      </c>
      <c r="H35" s="97">
        <f t="shared" si="4"/>
        <v>2007</v>
      </c>
      <c r="I35" s="97">
        <f t="shared" si="5"/>
        <v>9</v>
      </c>
      <c r="J35" s="97">
        <f t="shared" si="6"/>
        <v>5</v>
      </c>
      <c r="K35" s="98">
        <f t="shared" si="7"/>
        <v>4</v>
      </c>
    </row>
    <row r="36" spans="1:11" ht="38.25">
      <c r="A36" s="95" t="s">
        <v>59</v>
      </c>
      <c r="B36" s="96" t="s">
        <v>97</v>
      </c>
      <c r="C36" s="92">
        <v>39348</v>
      </c>
      <c r="D36" s="97" t="str">
        <f t="shared" si="0"/>
        <v>Εκτυπωτές/ Personal Plus Printer - Bubble Jet P310S</v>
      </c>
      <c r="E36" s="97">
        <f t="shared" si="1"/>
        <v>40</v>
      </c>
      <c r="F36" s="97">
        <f t="shared" si="2"/>
      </c>
      <c r="G36" s="97" t="str">
        <f t="shared" si="3"/>
        <v>PERSONAL PLUS PRINTER - BUBBLE JET P310S</v>
      </c>
      <c r="H36" s="97">
        <f t="shared" si="4"/>
        <v>2007</v>
      </c>
      <c r="I36" s="97">
        <f t="shared" si="5"/>
        <v>9</v>
      </c>
      <c r="J36" s="97">
        <f t="shared" si="6"/>
        <v>23</v>
      </c>
      <c r="K36" s="98">
        <f t="shared" si="7"/>
        <v>1</v>
      </c>
    </row>
    <row r="37" spans="1:11" ht="25.5">
      <c r="A37" s="95" t="s">
        <v>59</v>
      </c>
      <c r="B37" s="96" t="s">
        <v>98</v>
      </c>
      <c r="C37" s="92">
        <v>39744</v>
      </c>
      <c r="D37" s="97" t="str">
        <f t="shared" si="0"/>
        <v>Εκτυπωτές/ Business Printer - Laser P500G</v>
      </c>
      <c r="E37" s="97">
        <f t="shared" si="1"/>
        <v>30</v>
      </c>
      <c r="F37" s="97">
        <f t="shared" si="2"/>
      </c>
      <c r="G37" s="97" t="str">
        <f t="shared" si="3"/>
        <v>BUSINESS PRINTER - LASER P500G</v>
      </c>
      <c r="H37" s="97">
        <f t="shared" si="4"/>
        <v>2008</v>
      </c>
      <c r="I37" s="97">
        <f t="shared" si="5"/>
        <v>10</v>
      </c>
      <c r="J37" s="97">
        <f t="shared" si="6"/>
        <v>23</v>
      </c>
      <c r="K37" s="98">
        <f t="shared" si="7"/>
        <v>5</v>
      </c>
    </row>
    <row r="38" spans="1:11" ht="25.5">
      <c r="A38" s="95" t="s">
        <v>59</v>
      </c>
      <c r="B38" s="96" t="s">
        <v>99</v>
      </c>
      <c r="C38" s="92">
        <v>39299</v>
      </c>
      <c r="D38" s="97" t="str">
        <f t="shared" si="0"/>
        <v>Εκτυπωτές/ Business Printer - Laser P500L</v>
      </c>
      <c r="E38" s="97">
        <f t="shared" si="1"/>
        <v>30</v>
      </c>
      <c r="F38" s="97">
        <f t="shared" si="2"/>
      </c>
      <c r="G38" s="97" t="str">
        <f t="shared" si="3"/>
        <v>BUSINESS PRINTER - LASER P500L</v>
      </c>
      <c r="H38" s="97">
        <f t="shared" si="4"/>
        <v>2007</v>
      </c>
      <c r="I38" s="97">
        <f t="shared" si="5"/>
        <v>8</v>
      </c>
      <c r="J38" s="97">
        <f t="shared" si="6"/>
        <v>5</v>
      </c>
      <c r="K38" s="98">
        <f t="shared" si="7"/>
        <v>1</v>
      </c>
    </row>
    <row r="39" spans="1:11" ht="25.5">
      <c r="A39" s="95" t="s">
        <v>59</v>
      </c>
      <c r="B39" s="96" t="s">
        <v>100</v>
      </c>
      <c r="C39" s="92">
        <v>39334</v>
      </c>
      <c r="D39" s="97" t="str">
        <f t="shared" si="0"/>
        <v>Εκτυπωτές/ Business Printer - Laser P500S</v>
      </c>
      <c r="E39" s="97">
        <f t="shared" si="1"/>
        <v>30</v>
      </c>
      <c r="F39" s="97">
        <f t="shared" si="2"/>
      </c>
      <c r="G39" s="97" t="str">
        <f t="shared" si="3"/>
        <v>BUSINESS PRINTER - LASER P500S</v>
      </c>
      <c r="H39" s="97">
        <f t="shared" si="4"/>
        <v>2007</v>
      </c>
      <c r="I39" s="97">
        <f t="shared" si="5"/>
        <v>9</v>
      </c>
      <c r="J39" s="97">
        <f t="shared" si="6"/>
        <v>9</v>
      </c>
      <c r="K39" s="98">
        <f t="shared" si="7"/>
        <v>1</v>
      </c>
    </row>
    <row r="40" spans="1:11" ht="38.25">
      <c r="A40" s="95" t="s">
        <v>59</v>
      </c>
      <c r="B40" s="96" t="s">
        <v>101</v>
      </c>
      <c r="C40" s="92">
        <v>39337</v>
      </c>
      <c r="D40" s="97" t="str">
        <f t="shared" si="0"/>
        <v>Εκτυπωτές/ Professional Printer - Laser PostScript P1000</v>
      </c>
      <c r="E40" s="97">
        <f t="shared" si="1"/>
        <v>45</v>
      </c>
      <c r="F40" s="97">
        <f t="shared" si="2"/>
      </c>
      <c r="G40" s="97" t="str">
        <f t="shared" si="3"/>
        <v>PROFESSIONAL PRINTER - LASER POSTSCRIPT P1000</v>
      </c>
      <c r="H40" s="97">
        <f t="shared" si="4"/>
        <v>2007</v>
      </c>
      <c r="I40" s="97">
        <f t="shared" si="5"/>
        <v>9</v>
      </c>
      <c r="J40" s="97">
        <f t="shared" si="6"/>
        <v>12</v>
      </c>
      <c r="K40" s="98">
        <f t="shared" si="7"/>
        <v>4</v>
      </c>
    </row>
    <row r="41" spans="1:11" ht="38.25">
      <c r="A41" s="95" t="s">
        <v>59</v>
      </c>
      <c r="B41" s="96" t="s">
        <v>101</v>
      </c>
      <c r="C41" s="92">
        <v>39358</v>
      </c>
      <c r="D41" s="97" t="str">
        <f t="shared" si="0"/>
        <v>Εκτυπωτές/ Professional Printer - Laser PostScript P1000</v>
      </c>
      <c r="E41" s="97">
        <f t="shared" si="1"/>
        <v>45</v>
      </c>
      <c r="F41" s="97">
        <f t="shared" si="2"/>
      </c>
      <c r="G41" s="97" t="str">
        <f t="shared" si="3"/>
        <v>PROFESSIONAL PRINTER - LASER POSTSCRIPT P1000</v>
      </c>
      <c r="H41" s="97">
        <f t="shared" si="4"/>
        <v>2007</v>
      </c>
      <c r="I41" s="97">
        <f t="shared" si="5"/>
        <v>10</v>
      </c>
      <c r="J41" s="97">
        <f t="shared" si="6"/>
        <v>3</v>
      </c>
      <c r="K41" s="98">
        <f t="shared" si="7"/>
        <v>4</v>
      </c>
    </row>
    <row r="42" spans="1:11" ht="39" thickBot="1">
      <c r="A42" s="99" t="s">
        <v>59</v>
      </c>
      <c r="B42" s="100" t="s">
        <v>101</v>
      </c>
      <c r="C42" s="93">
        <v>39170</v>
      </c>
      <c r="D42" s="101" t="str">
        <f t="shared" si="0"/>
        <v>Εκτυπωτές/ Professional Printer - Laser PostScript P1000</v>
      </c>
      <c r="E42" s="101">
        <f t="shared" si="1"/>
        <v>45</v>
      </c>
      <c r="F42" s="97">
        <f t="shared" si="2"/>
      </c>
      <c r="G42" s="101" t="str">
        <f t="shared" si="3"/>
        <v>PROFESSIONAL PRINTER - LASER POSTSCRIPT P1000</v>
      </c>
      <c r="H42" s="101">
        <f t="shared" si="4"/>
        <v>2007</v>
      </c>
      <c r="I42" s="101">
        <f t="shared" si="5"/>
        <v>3</v>
      </c>
      <c r="J42" s="101">
        <f t="shared" si="6"/>
        <v>29</v>
      </c>
      <c r="K42" s="102">
        <f t="shared" si="7"/>
        <v>5</v>
      </c>
    </row>
    <row r="43" ht="13.5" thickTop="1">
      <c r="A43" s="10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I36"/>
  <sheetViews>
    <sheetView showGridLines="0" zoomScale="120" zoomScaleNormal="120" zoomScalePageLayoutView="0" workbookViewId="0" topLeftCell="A10">
      <selection activeCell="F32" sqref="F32:G32"/>
    </sheetView>
  </sheetViews>
  <sheetFormatPr defaultColWidth="9.140625" defaultRowHeight="12.75"/>
  <cols>
    <col min="1" max="1" width="11.57421875" style="2" customWidth="1"/>
    <col min="2" max="2" width="43.28125" style="2" customWidth="1"/>
    <col min="3" max="3" width="11.28125" style="2" customWidth="1"/>
    <col min="4" max="4" width="10.8515625" style="2" bestFit="1" customWidth="1"/>
    <col min="5" max="5" width="13.00390625" style="2" bestFit="1" customWidth="1"/>
    <col min="6" max="6" width="9.140625" style="2" customWidth="1"/>
    <col min="7" max="7" width="10.8515625" style="2" bestFit="1" customWidth="1"/>
    <col min="8" max="16384" width="9.140625" style="2" customWidth="1"/>
  </cols>
  <sheetData>
    <row r="1" spans="1:6" ht="45.75" customHeight="1">
      <c r="A1" s="127" t="s">
        <v>2</v>
      </c>
      <c r="B1" s="127"/>
      <c r="C1" s="127"/>
      <c r="D1" s="127"/>
      <c r="E1" s="127"/>
      <c r="F1" s="127"/>
    </row>
    <row r="2" spans="2:4" ht="15.75" customHeight="1">
      <c r="B2" s="1"/>
      <c r="C2" s="3"/>
      <c r="D2" s="1"/>
    </row>
    <row r="3" spans="1:7" ht="33" customHeight="1">
      <c r="A3" s="128" t="s">
        <v>4</v>
      </c>
      <c r="B3" s="129"/>
      <c r="C3" s="129"/>
      <c r="D3" s="129"/>
      <c r="E3" s="129"/>
      <c r="F3" s="130"/>
      <c r="G3" s="16"/>
    </row>
    <row r="4" ht="12.75">
      <c r="G4" s="1"/>
    </row>
    <row r="5" spans="1:6" ht="23.25">
      <c r="A5" s="4" t="s">
        <v>3</v>
      </c>
      <c r="B5" s="4"/>
      <c r="C5" s="4"/>
      <c r="F5" s="5"/>
    </row>
    <row r="6" spans="1:8" ht="22.5" customHeight="1">
      <c r="A6" s="3" t="s">
        <v>104</v>
      </c>
      <c r="B6" s="6" t="s">
        <v>125</v>
      </c>
      <c r="C6" s="57" t="s">
        <v>0</v>
      </c>
      <c r="D6" s="58"/>
      <c r="E6" s="12">
        <f ca="1">TODAY()</f>
        <v>40305</v>
      </c>
      <c r="H6" s="5"/>
    </row>
    <row r="7" spans="1:8" ht="29.25" customHeight="1">
      <c r="A7" s="56" t="s">
        <v>103</v>
      </c>
      <c r="B7" s="6" t="s">
        <v>18</v>
      </c>
      <c r="C7" s="59" t="s">
        <v>8</v>
      </c>
      <c r="D7" s="58"/>
      <c r="E7" s="7">
        <v>5</v>
      </c>
      <c r="H7" s="1"/>
    </row>
    <row r="8" spans="1:8" ht="29.25" customHeight="1">
      <c r="A8" s="55"/>
      <c r="B8" s="55"/>
      <c r="C8" s="57" t="s">
        <v>9</v>
      </c>
      <c r="D8" s="58"/>
      <c r="E8" s="13"/>
      <c r="H8" s="1"/>
    </row>
    <row r="9" spans="1:8" ht="22.5" customHeight="1">
      <c r="A9" s="26"/>
      <c r="C9" s="57" t="s">
        <v>10</v>
      </c>
      <c r="D9" s="58"/>
      <c r="E9" s="13"/>
      <c r="H9" s="1"/>
    </row>
    <row r="10" spans="1:4" ht="13.5" thickBot="1">
      <c r="A10" s="1"/>
      <c r="B10" s="1"/>
      <c r="C10" s="1"/>
      <c r="D10" s="1"/>
    </row>
    <row r="11" spans="1:7" s="42" customFormat="1" ht="39" thickTop="1">
      <c r="A11" s="38" t="s">
        <v>5</v>
      </c>
      <c r="B11" s="39" t="s">
        <v>6</v>
      </c>
      <c r="C11" s="39" t="s">
        <v>72</v>
      </c>
      <c r="D11" s="39" t="s">
        <v>7</v>
      </c>
      <c r="E11" s="40" t="s">
        <v>13</v>
      </c>
      <c r="F11" s="40" t="s">
        <v>17</v>
      </c>
      <c r="G11" s="41" t="s">
        <v>69</v>
      </c>
    </row>
    <row r="12" spans="1:7" ht="17.25" customHeight="1">
      <c r="A12" s="27"/>
      <c r="B12" s="8">
        <f>VLOOKUP(A12,Αποθήκη!$A$9:$I$49,2,FALSE)</f>
        <v>0</v>
      </c>
      <c r="C12" s="8">
        <f>ROUND(VLOOKUP(A12,Αποθήκη!$A$9:$I$49,5,FALSE),2)</f>
        <v>0</v>
      </c>
      <c r="D12" s="46"/>
      <c r="E12" s="9">
        <f>C12*D12</f>
        <v>0</v>
      </c>
      <c r="F12" s="47">
        <f>VLOOKUP(A12,Αποθήκη!$A$9:$I$49,6,FALSE)</f>
        <v>0</v>
      </c>
      <c r="G12" s="49">
        <f>E12*F12</f>
        <v>0</v>
      </c>
    </row>
    <row r="13" spans="1:7" ht="17.25" customHeight="1">
      <c r="A13" s="27"/>
      <c r="B13" s="8">
        <f>VLOOKUP(A13,Αποθήκη!$A$9:$I$49,2,FALSE)</f>
        <v>0</v>
      </c>
      <c r="C13" s="9">
        <f>ROUND(VLOOKUP(A13,Αποθήκη!$A$9:$I$49,5,FALSE),2)</f>
        <v>0</v>
      </c>
      <c r="D13" s="46"/>
      <c r="E13" s="21">
        <f aca="true" t="shared" si="0" ref="E13:E27">C13*D13</f>
        <v>0</v>
      </c>
      <c r="F13" s="48">
        <f>VLOOKUP(A13,Αποθήκη!$A$9:$I$49,6,FALSE)</f>
        <v>0</v>
      </c>
      <c r="G13" s="50">
        <f aca="true" t="shared" si="1" ref="G13:G27">E13*F13</f>
        <v>0</v>
      </c>
    </row>
    <row r="14" spans="1:7" ht="17.25" customHeight="1">
      <c r="A14" s="27"/>
      <c r="B14" s="8">
        <f>VLOOKUP(A14,Αποθήκη!$A$9:$I$49,2,FALSE)</f>
        <v>0</v>
      </c>
      <c r="C14" s="9">
        <f>ROUND(VLOOKUP(A14,Αποθήκη!$A$9:$I$49,5,FALSE),2)</f>
        <v>0</v>
      </c>
      <c r="D14" s="46"/>
      <c r="E14" s="21">
        <f t="shared" si="0"/>
        <v>0</v>
      </c>
      <c r="F14" s="48">
        <f>VLOOKUP(A14,Αποθήκη!$A$9:$I$49,6,FALSE)</f>
        <v>0</v>
      </c>
      <c r="G14" s="50">
        <f t="shared" si="1"/>
        <v>0</v>
      </c>
    </row>
    <row r="15" spans="1:7" ht="17.25" customHeight="1">
      <c r="A15" s="27"/>
      <c r="B15" s="8">
        <f>VLOOKUP(A15,Αποθήκη!$A$9:$I$49,2,FALSE)</f>
        <v>0</v>
      </c>
      <c r="C15" s="9">
        <f>ROUND(VLOOKUP(A15,Αποθήκη!$A$9:$I$49,5,FALSE),2)</f>
        <v>0</v>
      </c>
      <c r="D15" s="46"/>
      <c r="E15" s="21">
        <f t="shared" si="0"/>
        <v>0</v>
      </c>
      <c r="F15" s="48">
        <f>VLOOKUP(A15,Αποθήκη!$A$9:$I$49,6,FALSE)</f>
        <v>0</v>
      </c>
      <c r="G15" s="50">
        <f t="shared" si="1"/>
        <v>0</v>
      </c>
    </row>
    <row r="16" spans="1:7" ht="17.25" customHeight="1">
      <c r="A16" s="14"/>
      <c r="B16" s="8">
        <f>VLOOKUP(A16,Αποθήκη!$A$9:$I$49,2,FALSE)</f>
        <v>0</v>
      </c>
      <c r="C16" s="9">
        <f>ROUND(VLOOKUP(A16,Αποθήκη!$A$9:$I$49,5,FALSE),2)</f>
        <v>0</v>
      </c>
      <c r="D16" s="46"/>
      <c r="E16" s="21">
        <f t="shared" si="0"/>
        <v>0</v>
      </c>
      <c r="F16" s="48">
        <f>VLOOKUP(A16,Αποθήκη!$A$9:$I$49,6,FALSE)</f>
        <v>0</v>
      </c>
      <c r="G16" s="50">
        <f t="shared" si="1"/>
        <v>0</v>
      </c>
    </row>
    <row r="17" spans="1:7" ht="17.25" customHeight="1">
      <c r="A17" s="14"/>
      <c r="B17" s="8">
        <f>VLOOKUP(A17,Αποθήκη!$A$9:$I$49,2,FALSE)</f>
        <v>0</v>
      </c>
      <c r="C17" s="9">
        <f>ROUND(VLOOKUP(A17,Αποθήκη!$A$9:$I$49,5,FALSE),2)</f>
        <v>0</v>
      </c>
      <c r="D17" s="46"/>
      <c r="E17" s="21">
        <f t="shared" si="0"/>
        <v>0</v>
      </c>
      <c r="F17" s="48">
        <f>VLOOKUP(A17,Αποθήκη!$A$9:$I$49,6,FALSE)</f>
        <v>0</v>
      </c>
      <c r="G17" s="50">
        <f t="shared" si="1"/>
        <v>0</v>
      </c>
    </row>
    <row r="18" spans="1:7" ht="17.25" customHeight="1">
      <c r="A18" s="14"/>
      <c r="B18" s="8">
        <f>VLOOKUP(A18,Αποθήκη!$A$9:$I$49,2,FALSE)</f>
        <v>0</v>
      </c>
      <c r="C18" s="9">
        <f>ROUND(VLOOKUP(A18,Αποθήκη!$A$9:$I$49,5,FALSE),2)</f>
        <v>0</v>
      </c>
      <c r="D18" s="46"/>
      <c r="E18" s="21">
        <f t="shared" si="0"/>
        <v>0</v>
      </c>
      <c r="F18" s="48">
        <f>VLOOKUP(A18,Αποθήκη!$A$9:$I$49,6,FALSE)</f>
        <v>0</v>
      </c>
      <c r="G18" s="50">
        <f t="shared" si="1"/>
        <v>0</v>
      </c>
    </row>
    <row r="19" spans="1:7" ht="17.25" customHeight="1">
      <c r="A19" s="14"/>
      <c r="B19" s="8">
        <f>VLOOKUP(A19,Αποθήκη!$A$9:$I$49,2,FALSE)</f>
        <v>0</v>
      </c>
      <c r="C19" s="9">
        <f>ROUND(VLOOKUP(A19,Αποθήκη!$A$9:$I$49,5,FALSE),2)</f>
        <v>0</v>
      </c>
      <c r="D19" s="46"/>
      <c r="E19" s="21">
        <f t="shared" si="0"/>
        <v>0</v>
      </c>
      <c r="F19" s="48">
        <f>VLOOKUP(A19,Αποθήκη!$A$9:$I$49,6,FALSE)</f>
        <v>0</v>
      </c>
      <c r="G19" s="50">
        <f t="shared" si="1"/>
        <v>0</v>
      </c>
    </row>
    <row r="20" spans="1:7" ht="17.25" customHeight="1">
      <c r="A20" s="14"/>
      <c r="B20" s="8">
        <f>VLOOKUP(A20,Αποθήκη!$A$9:$I$49,2,FALSE)</f>
        <v>0</v>
      </c>
      <c r="C20" s="9">
        <f>ROUND(VLOOKUP(A20,Αποθήκη!$A$9:$I$49,5,FALSE),2)</f>
        <v>0</v>
      </c>
      <c r="D20" s="46"/>
      <c r="E20" s="21">
        <f t="shared" si="0"/>
        <v>0</v>
      </c>
      <c r="F20" s="48">
        <f>VLOOKUP(A20,Αποθήκη!$A$9:$I$49,6,FALSE)</f>
        <v>0</v>
      </c>
      <c r="G20" s="50">
        <f t="shared" si="1"/>
        <v>0</v>
      </c>
    </row>
    <row r="21" spans="1:7" ht="17.25" customHeight="1">
      <c r="A21" s="14"/>
      <c r="B21" s="8">
        <f>VLOOKUP(A21,Αποθήκη!$A$9:$I$49,2,FALSE)</f>
        <v>0</v>
      </c>
      <c r="C21" s="9">
        <f>ROUND(VLOOKUP(A21,Αποθήκη!$A$9:$I$49,5,FALSE),2)</f>
        <v>0</v>
      </c>
      <c r="D21" s="46"/>
      <c r="E21" s="21">
        <f t="shared" si="0"/>
        <v>0</v>
      </c>
      <c r="F21" s="48">
        <f>VLOOKUP(A21,Αποθήκη!$A$9:$I$49,6,FALSE)</f>
        <v>0</v>
      </c>
      <c r="G21" s="50">
        <f t="shared" si="1"/>
        <v>0</v>
      </c>
    </row>
    <row r="22" spans="1:7" ht="17.25" customHeight="1">
      <c r="A22" s="14"/>
      <c r="B22" s="8">
        <f>VLOOKUP(A22,Αποθήκη!$A$9:$I$49,2,FALSE)</f>
        <v>0</v>
      </c>
      <c r="C22" s="9">
        <f>ROUND(VLOOKUP(A22,Αποθήκη!$A$9:$I$49,5,FALSE),2)</f>
        <v>0</v>
      </c>
      <c r="D22" s="46"/>
      <c r="E22" s="21">
        <f t="shared" si="0"/>
        <v>0</v>
      </c>
      <c r="F22" s="48">
        <f>VLOOKUP(A22,Αποθήκη!$A$9:$I$49,6,FALSE)</f>
        <v>0</v>
      </c>
      <c r="G22" s="50">
        <f t="shared" si="1"/>
        <v>0</v>
      </c>
    </row>
    <row r="23" spans="1:7" ht="17.25" customHeight="1">
      <c r="A23" s="14"/>
      <c r="B23" s="8">
        <f>VLOOKUP(A23,Αποθήκη!$A$9:$I$49,2,FALSE)</f>
        <v>0</v>
      </c>
      <c r="C23" s="9">
        <f>ROUND(VLOOKUP(A23,Αποθήκη!$A$9:$I$49,5,FALSE),2)</f>
        <v>0</v>
      </c>
      <c r="D23" s="46"/>
      <c r="E23" s="21">
        <f t="shared" si="0"/>
        <v>0</v>
      </c>
      <c r="F23" s="48">
        <f>VLOOKUP(A23,Αποθήκη!$A$9:$I$49,6,FALSE)</f>
        <v>0</v>
      </c>
      <c r="G23" s="50">
        <f t="shared" si="1"/>
        <v>0</v>
      </c>
    </row>
    <row r="24" spans="1:9" ht="17.25" customHeight="1">
      <c r="A24" s="14"/>
      <c r="B24" s="8">
        <f>VLOOKUP(A24,Αποθήκη!$A$9:$I$49,2,FALSE)</f>
        <v>0</v>
      </c>
      <c r="C24" s="9">
        <f>ROUND(VLOOKUP(A24,Αποθήκη!$A$9:$I$49,5,FALSE),2)</f>
        <v>0</v>
      </c>
      <c r="D24" s="46"/>
      <c r="E24" s="21">
        <f t="shared" si="0"/>
        <v>0</v>
      </c>
      <c r="F24" s="48">
        <f>VLOOKUP(A24,Αποθήκη!$A$9:$I$49,6,FALSE)</f>
        <v>0</v>
      </c>
      <c r="G24" s="50">
        <f t="shared" si="1"/>
        <v>0</v>
      </c>
      <c r="H24" s="22"/>
      <c r="I24" s="22"/>
    </row>
    <row r="25" spans="1:9" ht="17.25" customHeight="1">
      <c r="A25" s="14"/>
      <c r="B25" s="8">
        <f>VLOOKUP(A25,Αποθήκη!$A$9:$I$49,2,FALSE)</f>
        <v>0</v>
      </c>
      <c r="C25" s="9">
        <f>ROUND(VLOOKUP(A25,Αποθήκη!$A$9:$I$49,5,FALSE),2)</f>
        <v>0</v>
      </c>
      <c r="D25" s="46"/>
      <c r="E25" s="21">
        <f t="shared" si="0"/>
        <v>0</v>
      </c>
      <c r="F25" s="48">
        <f>VLOOKUP(A25,Αποθήκη!$A$9:$I$49,6,FALSE)</f>
        <v>0</v>
      </c>
      <c r="G25" s="50">
        <f t="shared" si="1"/>
        <v>0</v>
      </c>
      <c r="H25" s="23"/>
      <c r="I25" s="22"/>
    </row>
    <row r="26" spans="1:9" ht="17.25" customHeight="1">
      <c r="A26" s="14"/>
      <c r="B26" s="8">
        <f>VLOOKUP(A26,Αποθήκη!$A$9:$I$49,2,FALSE)</f>
        <v>0</v>
      </c>
      <c r="C26" s="9">
        <f>ROUND(VLOOKUP(A26,Αποθήκη!$A$9:$I$49,5,FALSE),2)</f>
        <v>0</v>
      </c>
      <c r="D26" s="46"/>
      <c r="E26" s="21">
        <f t="shared" si="0"/>
        <v>0</v>
      </c>
      <c r="F26" s="48">
        <f>VLOOKUP(A26,Αποθήκη!$A$9:$I$49,6,FALSE)</f>
        <v>0</v>
      </c>
      <c r="G26" s="50">
        <f t="shared" si="1"/>
        <v>0</v>
      </c>
      <c r="H26" s="23"/>
      <c r="I26" s="22"/>
    </row>
    <row r="27" spans="1:9" ht="17.25" customHeight="1" thickBot="1">
      <c r="A27" s="15"/>
      <c r="B27" s="10">
        <f>VLOOKUP(A27,Αποθήκη!$A$9:$I$49,2,FALSE)</f>
        <v>0</v>
      </c>
      <c r="C27" s="11">
        <f>ROUND(VLOOKUP(A27,Αποθήκη!$A$9:$I$49,5,FALSE),2)</f>
        <v>0</v>
      </c>
      <c r="D27" s="51"/>
      <c r="E27" s="52">
        <f t="shared" si="0"/>
        <v>0</v>
      </c>
      <c r="F27" s="53">
        <f>VLOOKUP(A27,Αποθήκη!$A$9:$I$49,6,FALSE)</f>
        <v>0</v>
      </c>
      <c r="G27" s="54">
        <f t="shared" si="1"/>
        <v>0</v>
      </c>
      <c r="H27" s="24"/>
      <c r="I27" s="22"/>
    </row>
    <row r="28" spans="1:9" ht="21" customHeight="1" thickBot="1" thickTop="1">
      <c r="A28" s="43"/>
      <c r="B28" s="44"/>
      <c r="C28" s="37"/>
      <c r="D28" s="118" t="s">
        <v>73</v>
      </c>
      <c r="E28" s="119"/>
      <c r="F28" s="119"/>
      <c r="G28" s="120"/>
      <c r="H28" s="45"/>
      <c r="I28" s="22"/>
    </row>
    <row r="29" spans="1:9" ht="21" customHeight="1" thickBot="1" thickTop="1">
      <c r="A29" s="1"/>
      <c r="C29" s="1"/>
      <c r="D29" s="121" t="s">
        <v>13</v>
      </c>
      <c r="E29" s="122"/>
      <c r="F29" s="114">
        <f>SUM(E12:E27)</f>
        <v>0</v>
      </c>
      <c r="G29" s="115"/>
      <c r="H29" s="23"/>
      <c r="I29" s="22"/>
    </row>
    <row r="30" spans="1:7" ht="21" customHeight="1" thickBot="1" thickTop="1">
      <c r="A30" s="125" t="s">
        <v>16</v>
      </c>
      <c r="B30" s="126"/>
      <c r="C30" s="1"/>
      <c r="D30" s="121" t="s">
        <v>1</v>
      </c>
      <c r="E30" s="122"/>
      <c r="F30" s="114">
        <f>SUM(G12:G27)</f>
        <v>0</v>
      </c>
      <c r="G30" s="115"/>
    </row>
    <row r="31" spans="1:7" ht="21" customHeight="1" thickBot="1" thickTop="1">
      <c r="A31" s="60">
        <v>0.04</v>
      </c>
      <c r="B31" s="61">
        <f>SUMIF(F12:F27,"=0,04",E12:E27)</f>
        <v>0</v>
      </c>
      <c r="C31" s="1"/>
      <c r="D31" s="123" t="s">
        <v>14</v>
      </c>
      <c r="E31" s="124"/>
      <c r="F31" s="114">
        <f>F29+F30</f>
        <v>0</v>
      </c>
      <c r="G31" s="115"/>
    </row>
    <row r="32" spans="1:7" ht="21" customHeight="1" thickBot="1" thickTop="1">
      <c r="A32" s="60">
        <v>0.09</v>
      </c>
      <c r="B32" s="61">
        <f>SUMIF(F12:F27,"=0,09",E12:E27)</f>
        <v>0</v>
      </c>
      <c r="D32" s="121" t="s">
        <v>11</v>
      </c>
      <c r="E32" s="122"/>
      <c r="F32" s="114">
        <f>F31-ROUNDDOWN(F31,1)</f>
        <v>0</v>
      </c>
      <c r="G32" s="115"/>
    </row>
    <row r="33" spans="1:7" ht="21" customHeight="1" thickBot="1" thickTop="1">
      <c r="A33" s="62">
        <v>0.19</v>
      </c>
      <c r="B33" s="63">
        <f>SUMIF(F12:F27,"=0,19",E12:E27)</f>
        <v>0</v>
      </c>
      <c r="D33" s="123" t="s">
        <v>12</v>
      </c>
      <c r="E33" s="124"/>
      <c r="F33" s="116">
        <f>F29+F30-F32</f>
        <v>0</v>
      </c>
      <c r="G33" s="117"/>
    </row>
    <row r="34" spans="1:6" ht="24" customHeight="1" thickTop="1">
      <c r="A34" s="1"/>
      <c r="B34" s="25"/>
      <c r="D34" s="18"/>
      <c r="E34" s="19"/>
      <c r="F34" s="20"/>
    </row>
    <row r="35" spans="1:2" ht="12.75">
      <c r="A35" s="16"/>
      <c r="B35" s="1"/>
    </row>
    <row r="36" ht="18.75">
      <c r="A36" s="17"/>
    </row>
  </sheetData>
  <sheetProtection/>
  <mergeCells count="14">
    <mergeCell ref="A30:B30"/>
    <mergeCell ref="A1:F1"/>
    <mergeCell ref="A3:F3"/>
    <mergeCell ref="D29:E29"/>
    <mergeCell ref="D30:E30"/>
    <mergeCell ref="F29:G29"/>
    <mergeCell ref="F30:G30"/>
    <mergeCell ref="F31:G31"/>
    <mergeCell ref="F32:G32"/>
    <mergeCell ref="F33:G33"/>
    <mergeCell ref="D28:G28"/>
    <mergeCell ref="D32:E32"/>
    <mergeCell ref="D33:E33"/>
    <mergeCell ref="D31:E31"/>
  </mergeCells>
  <printOptions horizontalCentered="1"/>
  <pageMargins left="0.75" right="0.75" top="1" bottom="1" header="0.5" footer="0.5"/>
  <pageSetup horizontalDpi="600" verticalDpi="600" orientation="portrait" scale="7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2"/>
  <dimension ref="A1:I36"/>
  <sheetViews>
    <sheetView showGridLines="0" zoomScale="70" zoomScaleNormal="70" zoomScalePageLayoutView="0" workbookViewId="0" topLeftCell="A4">
      <selection activeCell="F29" sqref="F29:G29"/>
    </sheetView>
  </sheetViews>
  <sheetFormatPr defaultColWidth="9.140625" defaultRowHeight="12.75"/>
  <cols>
    <col min="1" max="1" width="11.57421875" style="2" customWidth="1"/>
    <col min="2" max="2" width="43.28125" style="2" customWidth="1"/>
    <col min="3" max="3" width="11.28125" style="2" customWidth="1"/>
    <col min="4" max="4" width="10.8515625" style="2" bestFit="1" customWidth="1"/>
    <col min="5" max="5" width="13.00390625" style="2" bestFit="1" customWidth="1"/>
    <col min="6" max="6" width="9.140625" style="2" customWidth="1"/>
    <col min="7" max="7" width="10.8515625" style="2" bestFit="1" customWidth="1"/>
    <col min="8" max="16384" width="9.140625" style="2" customWidth="1"/>
  </cols>
  <sheetData>
    <row r="1" spans="1:6" ht="45.75" customHeight="1">
      <c r="A1" s="127" t="s">
        <v>2</v>
      </c>
      <c r="B1" s="127"/>
      <c r="C1" s="127"/>
      <c r="D1" s="127"/>
      <c r="E1" s="127"/>
      <c r="F1" s="127"/>
    </row>
    <row r="2" spans="2:4" ht="15.75" customHeight="1">
      <c r="B2" s="1"/>
      <c r="C2" s="3"/>
      <c r="D2" s="1"/>
    </row>
    <row r="3" spans="1:7" ht="33" customHeight="1">
      <c r="A3" s="128" t="s">
        <v>4</v>
      </c>
      <c r="B3" s="129"/>
      <c r="C3" s="129"/>
      <c r="D3" s="129"/>
      <c r="E3" s="129"/>
      <c r="F3" s="130"/>
      <c r="G3" s="16"/>
    </row>
    <row r="4" ht="12.75">
      <c r="G4" s="1"/>
    </row>
    <row r="5" spans="1:6" ht="23.25">
      <c r="A5" s="4" t="s">
        <v>3</v>
      </c>
      <c r="B5" s="4"/>
      <c r="C5" s="4"/>
      <c r="F5" s="5"/>
    </row>
    <row r="6" spans="1:8" ht="22.5" customHeight="1">
      <c r="A6" s="3" t="s">
        <v>104</v>
      </c>
      <c r="B6" s="6" t="s">
        <v>125</v>
      </c>
      <c r="C6" s="57" t="s">
        <v>0</v>
      </c>
      <c r="D6" s="58"/>
      <c r="E6" s="12">
        <f ca="1">TODAY()</f>
        <v>40305</v>
      </c>
      <c r="H6" s="5"/>
    </row>
    <row r="7" spans="1:8" ht="29.25" customHeight="1">
      <c r="A7" s="56" t="s">
        <v>103</v>
      </c>
      <c r="B7" s="6" t="s">
        <v>18</v>
      </c>
      <c r="C7" s="59" t="s">
        <v>8</v>
      </c>
      <c r="D7" s="58"/>
      <c r="E7" s="7">
        <v>5</v>
      </c>
      <c r="H7" s="1"/>
    </row>
    <row r="8" spans="1:8" ht="29.25" customHeight="1">
      <c r="A8" s="55"/>
      <c r="B8" s="55"/>
      <c r="C8" s="57" t="s">
        <v>9</v>
      </c>
      <c r="D8" s="58"/>
      <c r="E8" s="13"/>
      <c r="H8" s="1"/>
    </row>
    <row r="9" spans="1:8" ht="22.5" customHeight="1">
      <c r="A9" s="26"/>
      <c r="C9" s="57" t="s">
        <v>10</v>
      </c>
      <c r="D9" s="58"/>
      <c r="E9" s="13"/>
      <c r="H9" s="1"/>
    </row>
    <row r="10" spans="1:4" ht="13.5" thickBot="1">
      <c r="A10" s="1"/>
      <c r="B10" s="1"/>
      <c r="C10" s="1"/>
      <c r="D10" s="1"/>
    </row>
    <row r="11" spans="1:7" s="42" customFormat="1" ht="39" thickTop="1">
      <c r="A11" s="38" t="s">
        <v>5</v>
      </c>
      <c r="B11" s="39" t="s">
        <v>6</v>
      </c>
      <c r="C11" s="39" t="s">
        <v>72</v>
      </c>
      <c r="D11" s="39" t="s">
        <v>7</v>
      </c>
      <c r="E11" s="40" t="s">
        <v>13</v>
      </c>
      <c r="F11" s="40" t="s">
        <v>17</v>
      </c>
      <c r="G11" s="41" t="s">
        <v>69</v>
      </c>
    </row>
    <row r="12" spans="1:7" ht="17.25" customHeight="1">
      <c r="A12" s="27" t="s">
        <v>75</v>
      </c>
      <c r="B12" s="8" t="str">
        <f>VLOOKUP(A12,Αποθήκη!$A$9:$I$49,2,FALSE)</f>
        <v>Βιβλίο Excel για αρχάριους</v>
      </c>
      <c r="C12" s="8">
        <f>ROUND(VLOOKUP(A12,Αποθήκη!$A$9:$I$49,5,FALSE),2)</f>
        <v>19.38</v>
      </c>
      <c r="D12" s="46">
        <v>1</v>
      </c>
      <c r="E12" s="9">
        <f>C12*D12</f>
        <v>19.38</v>
      </c>
      <c r="F12" s="47">
        <f>VLOOKUP(A12,Αποθήκη!$A$9:$I$49,6,FALSE)</f>
        <v>0.04</v>
      </c>
      <c r="G12" s="49">
        <f>E12*F12</f>
        <v>0.7752</v>
      </c>
    </row>
    <row r="13" spans="1:7" ht="17.25" customHeight="1">
      <c r="A13" s="27" t="s">
        <v>102</v>
      </c>
      <c r="B13" s="8" t="str">
        <f>VLOOKUP(A13,Αποθήκη!$A$9:$I$49,2,FALSE)</f>
        <v>Χαρτί Ξηρογραφικό Α4</v>
      </c>
      <c r="C13" s="9">
        <f>ROUND(VLOOKUP(A13,Αποθήκη!$A$9:$I$49,5,FALSE),2)</f>
        <v>7.5</v>
      </c>
      <c r="D13" s="46">
        <v>2</v>
      </c>
      <c r="E13" s="21">
        <f aca="true" t="shared" si="0" ref="E13:E27">C13*D13</f>
        <v>15</v>
      </c>
      <c r="F13" s="48">
        <f>VLOOKUP(A13,Αποθήκη!$A$9:$I$49,6,FALSE)</f>
        <v>0.19</v>
      </c>
      <c r="G13" s="50">
        <f aca="true" t="shared" si="1" ref="G13:G27">E13*F13</f>
        <v>2.85</v>
      </c>
    </row>
    <row r="14" spans="1:7" ht="17.25" customHeight="1">
      <c r="A14" s="27" t="s">
        <v>39</v>
      </c>
      <c r="B14" s="8" t="str">
        <f>VLOOKUP(A14,Αποθήκη!$A$9:$I$49,2,FALSE)</f>
        <v>Professional   Fax F400</v>
      </c>
      <c r="C14" s="9">
        <f>ROUND(VLOOKUP(A14,Αποθήκη!$A$9:$I$49,5,FALSE),2)</f>
        <v>532.75</v>
      </c>
      <c r="D14" s="46">
        <v>1</v>
      </c>
      <c r="E14" s="21">
        <f t="shared" si="0"/>
        <v>532.75</v>
      </c>
      <c r="F14" s="48">
        <f>VLOOKUP(A14,Αποθήκη!$A$9:$I$49,6,FALSE)</f>
        <v>0.19</v>
      </c>
      <c r="G14" s="50">
        <f t="shared" si="1"/>
        <v>101.2225</v>
      </c>
    </row>
    <row r="15" spans="1:7" ht="17.25" customHeight="1">
      <c r="A15" s="27" t="s">
        <v>41</v>
      </c>
      <c r="B15" s="8" t="str">
        <f>VLOOKUP(A15,Αποθήκη!$A$9:$I$49,2,FALSE)</f>
        <v>Professional Plus Fax F500</v>
      </c>
      <c r="C15" s="9">
        <f>ROUND(VLOOKUP(A15,Αποθήκη!$A$9:$I$49,5,FALSE),2)</f>
        <v>767.14</v>
      </c>
      <c r="D15" s="46">
        <v>1</v>
      </c>
      <c r="E15" s="21">
        <f t="shared" si="0"/>
        <v>767.14</v>
      </c>
      <c r="F15" s="48">
        <f>VLOOKUP(A15,Αποθήκη!$A$9:$I$49,6,FALSE)</f>
        <v>0.19</v>
      </c>
      <c r="G15" s="50">
        <f t="shared" si="1"/>
        <v>145.7566</v>
      </c>
    </row>
    <row r="16" spans="1:7" ht="17.25" customHeight="1">
      <c r="A16" s="14"/>
      <c r="B16" s="8">
        <f>VLOOKUP(A16,Αποθήκη!$A$9:$I$49,2,FALSE)</f>
        <v>0</v>
      </c>
      <c r="C16" s="9">
        <f>ROUND(VLOOKUP(A16,Αποθήκη!$A$9:$I$49,5,FALSE),2)</f>
        <v>0</v>
      </c>
      <c r="D16" s="46"/>
      <c r="E16" s="21">
        <f t="shared" si="0"/>
        <v>0</v>
      </c>
      <c r="F16" s="48">
        <f>VLOOKUP(A16,Αποθήκη!$A$9:$I$49,6,FALSE)</f>
        <v>0</v>
      </c>
      <c r="G16" s="50">
        <f t="shared" si="1"/>
        <v>0</v>
      </c>
    </row>
    <row r="17" spans="1:7" ht="17.25" customHeight="1">
      <c r="A17" s="14"/>
      <c r="B17" s="8">
        <f>VLOOKUP(A17,Αποθήκη!$A$9:$I$49,2,FALSE)</f>
        <v>0</v>
      </c>
      <c r="C17" s="9">
        <f>ROUND(VLOOKUP(A17,Αποθήκη!$A$9:$I$49,5,FALSE),2)</f>
        <v>0</v>
      </c>
      <c r="D17" s="46"/>
      <c r="E17" s="21">
        <f t="shared" si="0"/>
        <v>0</v>
      </c>
      <c r="F17" s="48">
        <f>VLOOKUP(A17,Αποθήκη!$A$9:$I$49,6,FALSE)</f>
        <v>0</v>
      </c>
      <c r="G17" s="50">
        <f t="shared" si="1"/>
        <v>0</v>
      </c>
    </row>
    <row r="18" spans="1:7" ht="17.25" customHeight="1">
      <c r="A18" s="14"/>
      <c r="B18" s="8">
        <f>VLOOKUP(A18,Αποθήκη!$A$9:$I$49,2,FALSE)</f>
        <v>0</v>
      </c>
      <c r="C18" s="9">
        <f>ROUND(VLOOKUP(A18,Αποθήκη!$A$9:$I$49,5,FALSE),2)</f>
        <v>0</v>
      </c>
      <c r="D18" s="46"/>
      <c r="E18" s="21">
        <f t="shared" si="0"/>
        <v>0</v>
      </c>
      <c r="F18" s="48">
        <f>VLOOKUP(A18,Αποθήκη!$A$9:$I$49,6,FALSE)</f>
        <v>0</v>
      </c>
      <c r="G18" s="50">
        <f t="shared" si="1"/>
        <v>0</v>
      </c>
    </row>
    <row r="19" spans="1:7" ht="17.25" customHeight="1">
      <c r="A19" s="14"/>
      <c r="B19" s="8">
        <f>VLOOKUP(A19,Αποθήκη!$A$9:$I$49,2,FALSE)</f>
        <v>0</v>
      </c>
      <c r="C19" s="9">
        <f>ROUND(VLOOKUP(A19,Αποθήκη!$A$9:$I$49,5,FALSE),2)</f>
        <v>0</v>
      </c>
      <c r="D19" s="46"/>
      <c r="E19" s="21">
        <f t="shared" si="0"/>
        <v>0</v>
      </c>
      <c r="F19" s="48">
        <f>VLOOKUP(A19,Αποθήκη!$A$9:$I$49,6,FALSE)</f>
        <v>0</v>
      </c>
      <c r="G19" s="50">
        <f t="shared" si="1"/>
        <v>0</v>
      </c>
    </row>
    <row r="20" spans="1:7" ht="17.25" customHeight="1">
      <c r="A20" s="14"/>
      <c r="B20" s="8">
        <f>VLOOKUP(A20,Αποθήκη!$A$9:$I$49,2,FALSE)</f>
        <v>0</v>
      </c>
      <c r="C20" s="9">
        <f>ROUND(VLOOKUP(A20,Αποθήκη!$A$9:$I$49,5,FALSE),2)</f>
        <v>0</v>
      </c>
      <c r="D20" s="46"/>
      <c r="E20" s="21">
        <f t="shared" si="0"/>
        <v>0</v>
      </c>
      <c r="F20" s="48">
        <f>VLOOKUP(A20,Αποθήκη!$A$9:$I$49,6,FALSE)</f>
        <v>0</v>
      </c>
      <c r="G20" s="50">
        <f t="shared" si="1"/>
        <v>0</v>
      </c>
    </row>
    <row r="21" spans="1:7" ht="17.25" customHeight="1">
      <c r="A21" s="14"/>
      <c r="B21" s="8">
        <f>VLOOKUP(A21,Αποθήκη!$A$9:$I$49,2,FALSE)</f>
        <v>0</v>
      </c>
      <c r="C21" s="9">
        <f>ROUND(VLOOKUP(A21,Αποθήκη!$A$9:$I$49,5,FALSE),2)</f>
        <v>0</v>
      </c>
      <c r="D21" s="46"/>
      <c r="E21" s="21">
        <f t="shared" si="0"/>
        <v>0</v>
      </c>
      <c r="F21" s="48">
        <f>VLOOKUP(A21,Αποθήκη!$A$9:$I$49,6,FALSE)</f>
        <v>0</v>
      </c>
      <c r="G21" s="50">
        <f t="shared" si="1"/>
        <v>0</v>
      </c>
    </row>
    <row r="22" spans="1:7" ht="17.25" customHeight="1">
      <c r="A22" s="14"/>
      <c r="B22" s="8">
        <f>VLOOKUP(A22,Αποθήκη!$A$9:$I$49,2,FALSE)</f>
        <v>0</v>
      </c>
      <c r="C22" s="9">
        <f>ROUND(VLOOKUP(A22,Αποθήκη!$A$9:$I$49,5,FALSE),2)</f>
        <v>0</v>
      </c>
      <c r="D22" s="46"/>
      <c r="E22" s="21">
        <f t="shared" si="0"/>
        <v>0</v>
      </c>
      <c r="F22" s="48">
        <f>VLOOKUP(A22,Αποθήκη!$A$9:$I$49,6,FALSE)</f>
        <v>0</v>
      </c>
      <c r="G22" s="50">
        <f t="shared" si="1"/>
        <v>0</v>
      </c>
    </row>
    <row r="23" spans="1:7" ht="17.25" customHeight="1">
      <c r="A23" s="14"/>
      <c r="B23" s="8">
        <f>VLOOKUP(A23,Αποθήκη!$A$9:$I$49,2,FALSE)</f>
        <v>0</v>
      </c>
      <c r="C23" s="9">
        <f>ROUND(VLOOKUP(A23,Αποθήκη!$A$9:$I$49,5,FALSE),2)</f>
        <v>0</v>
      </c>
      <c r="D23" s="46"/>
      <c r="E23" s="21">
        <f t="shared" si="0"/>
        <v>0</v>
      </c>
      <c r="F23" s="48">
        <f>VLOOKUP(A23,Αποθήκη!$A$9:$I$49,6,FALSE)</f>
        <v>0</v>
      </c>
      <c r="G23" s="50">
        <f t="shared" si="1"/>
        <v>0</v>
      </c>
    </row>
    <row r="24" spans="1:9" ht="17.25" customHeight="1">
      <c r="A24" s="14"/>
      <c r="B24" s="8">
        <f>VLOOKUP(A24,Αποθήκη!$A$9:$I$49,2,FALSE)</f>
        <v>0</v>
      </c>
      <c r="C24" s="9">
        <f>ROUND(VLOOKUP(A24,Αποθήκη!$A$9:$I$49,5,FALSE),2)</f>
        <v>0</v>
      </c>
      <c r="D24" s="46"/>
      <c r="E24" s="21">
        <f t="shared" si="0"/>
        <v>0</v>
      </c>
      <c r="F24" s="48">
        <f>VLOOKUP(A24,Αποθήκη!$A$9:$I$49,6,FALSE)</f>
        <v>0</v>
      </c>
      <c r="G24" s="50">
        <f t="shared" si="1"/>
        <v>0</v>
      </c>
      <c r="H24" s="22"/>
      <c r="I24" s="22"/>
    </row>
    <row r="25" spans="1:9" ht="17.25" customHeight="1">
      <c r="A25" s="14"/>
      <c r="B25" s="8">
        <f>VLOOKUP(A25,Αποθήκη!$A$9:$I$49,2,FALSE)</f>
        <v>0</v>
      </c>
      <c r="C25" s="9">
        <f>ROUND(VLOOKUP(A25,Αποθήκη!$A$9:$I$49,5,FALSE),2)</f>
        <v>0</v>
      </c>
      <c r="D25" s="46"/>
      <c r="E25" s="21">
        <f t="shared" si="0"/>
        <v>0</v>
      </c>
      <c r="F25" s="48">
        <f>VLOOKUP(A25,Αποθήκη!$A$9:$I$49,6,FALSE)</f>
        <v>0</v>
      </c>
      <c r="G25" s="50">
        <f t="shared" si="1"/>
        <v>0</v>
      </c>
      <c r="H25" s="23"/>
      <c r="I25" s="22"/>
    </row>
    <row r="26" spans="1:9" ht="17.25" customHeight="1">
      <c r="A26" s="14"/>
      <c r="B26" s="8">
        <f>VLOOKUP(A26,Αποθήκη!$A$9:$I$49,2,FALSE)</f>
        <v>0</v>
      </c>
      <c r="C26" s="9">
        <f>ROUND(VLOOKUP(A26,Αποθήκη!$A$9:$I$49,5,FALSE),2)</f>
        <v>0</v>
      </c>
      <c r="D26" s="46"/>
      <c r="E26" s="21">
        <f t="shared" si="0"/>
        <v>0</v>
      </c>
      <c r="F26" s="48">
        <f>VLOOKUP(A26,Αποθήκη!$A$9:$I$49,6,FALSE)</f>
        <v>0</v>
      </c>
      <c r="G26" s="50">
        <f t="shared" si="1"/>
        <v>0</v>
      </c>
      <c r="H26" s="23"/>
      <c r="I26" s="22"/>
    </row>
    <row r="27" spans="1:9" ht="17.25" customHeight="1" thickBot="1">
      <c r="A27" s="15"/>
      <c r="B27" s="10">
        <f>VLOOKUP(A27,Αποθήκη!$A$9:$I$49,2,FALSE)</f>
        <v>0</v>
      </c>
      <c r="C27" s="11">
        <f>ROUND(VLOOKUP(A27,Αποθήκη!$A$9:$I$49,5,FALSE),2)</f>
        <v>0</v>
      </c>
      <c r="D27" s="51"/>
      <c r="E27" s="52">
        <f t="shared" si="0"/>
        <v>0</v>
      </c>
      <c r="F27" s="53">
        <f>VLOOKUP(A27,Αποθήκη!$A$9:$I$49,6,FALSE)</f>
        <v>0</v>
      </c>
      <c r="G27" s="54">
        <f t="shared" si="1"/>
        <v>0</v>
      </c>
      <c r="H27" s="24"/>
      <c r="I27" s="22"/>
    </row>
    <row r="28" spans="1:9" ht="21" customHeight="1" thickBot="1" thickTop="1">
      <c r="A28" s="43"/>
      <c r="B28" s="44"/>
      <c r="C28" s="37"/>
      <c r="D28" s="118" t="s">
        <v>73</v>
      </c>
      <c r="E28" s="119"/>
      <c r="F28" s="119"/>
      <c r="G28" s="120"/>
      <c r="H28" s="45"/>
      <c r="I28" s="22"/>
    </row>
    <row r="29" spans="1:9" ht="21" customHeight="1" thickBot="1" thickTop="1">
      <c r="A29" s="1"/>
      <c r="C29" s="1"/>
      <c r="D29" s="121" t="s">
        <v>13</v>
      </c>
      <c r="E29" s="122"/>
      <c r="F29" s="114">
        <f>SUM(E12:E27)</f>
        <v>1334.27</v>
      </c>
      <c r="G29" s="115"/>
      <c r="H29" s="23"/>
      <c r="I29" s="22"/>
    </row>
    <row r="30" spans="1:7" ht="21" customHeight="1" thickBot="1" thickTop="1">
      <c r="A30" s="125" t="s">
        <v>16</v>
      </c>
      <c r="B30" s="126"/>
      <c r="C30" s="1"/>
      <c r="D30" s="121" t="s">
        <v>1</v>
      </c>
      <c r="E30" s="122"/>
      <c r="F30" s="114">
        <f>SUM(G12:G27)</f>
        <v>250.6043</v>
      </c>
      <c r="G30" s="115"/>
    </row>
    <row r="31" spans="1:7" ht="21" customHeight="1" thickBot="1" thickTop="1">
      <c r="A31" s="60">
        <v>0.04</v>
      </c>
      <c r="B31" s="61">
        <f>SUMIF(F12:F27,"=0,04",E12:E27)</f>
        <v>19.38</v>
      </c>
      <c r="C31" s="1"/>
      <c r="D31" s="123" t="s">
        <v>14</v>
      </c>
      <c r="E31" s="124"/>
      <c r="F31" s="114">
        <f>F29+F30</f>
        <v>1584.8743</v>
      </c>
      <c r="G31" s="115"/>
    </row>
    <row r="32" spans="1:7" ht="21" customHeight="1" thickBot="1" thickTop="1">
      <c r="A32" s="60">
        <v>0.09</v>
      </c>
      <c r="B32" s="61">
        <f>SUMIF(F12:F27,"=0,09",E12:E27)</f>
        <v>0</v>
      </c>
      <c r="D32" s="121" t="s">
        <v>11</v>
      </c>
      <c r="E32" s="122"/>
      <c r="F32" s="114">
        <f>F31-ROUNDDOWN(F31,1)</f>
        <v>0.07429999999999382</v>
      </c>
      <c r="G32" s="115"/>
    </row>
    <row r="33" spans="1:7" ht="21" customHeight="1" thickBot="1" thickTop="1">
      <c r="A33" s="62">
        <v>0.19</v>
      </c>
      <c r="B33" s="63">
        <f>SUMIF(F12:F27,"=0,19",E12:E27)</f>
        <v>1314.8899999999999</v>
      </c>
      <c r="D33" s="123" t="s">
        <v>12</v>
      </c>
      <c r="E33" s="124"/>
      <c r="F33" s="116">
        <f>F29+F30-F32</f>
        <v>1584.8</v>
      </c>
      <c r="G33" s="117"/>
    </row>
    <row r="34" spans="1:6" ht="24" customHeight="1" thickTop="1">
      <c r="A34" s="1"/>
      <c r="B34" s="25"/>
      <c r="D34" s="18"/>
      <c r="E34" s="19"/>
      <c r="F34" s="20"/>
    </row>
    <row r="35" spans="1:2" ht="12.75">
      <c r="A35" s="16"/>
      <c r="B35" s="1"/>
    </row>
    <row r="36" ht="18.75">
      <c r="A36" s="17"/>
    </row>
  </sheetData>
  <sheetProtection/>
  <mergeCells count="14">
    <mergeCell ref="A1:F1"/>
    <mergeCell ref="A3:F3"/>
    <mergeCell ref="D28:G28"/>
    <mergeCell ref="D29:E29"/>
    <mergeCell ref="F29:G29"/>
    <mergeCell ref="A30:B30"/>
    <mergeCell ref="D30:E30"/>
    <mergeCell ref="F30:G30"/>
    <mergeCell ref="D31:E31"/>
    <mergeCell ref="F31:G31"/>
    <mergeCell ref="D32:E32"/>
    <mergeCell ref="F32:G32"/>
    <mergeCell ref="D33:E33"/>
    <mergeCell ref="F33:G33"/>
  </mergeCells>
  <printOptions horizontalCentered="1"/>
  <pageMargins left="0.75" right="0.75" top="1" bottom="1" header="0.5" footer="0.5"/>
  <pageSetup horizontalDpi="600" verticalDpi="600" orientation="portrait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</dc:creator>
  <cp:keywords/>
  <dc:description/>
  <cp:lastModifiedBy>lab41</cp:lastModifiedBy>
  <cp:lastPrinted>2008-10-28T07:34:19Z</cp:lastPrinted>
  <dcterms:created xsi:type="dcterms:W3CDTF">2002-02-05T20:20:07Z</dcterms:created>
  <dcterms:modified xsi:type="dcterms:W3CDTF">2010-05-07T14:25:51Z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TC060883781032</vt:lpwstr>
  </property>
</Properties>
</file>