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ulios\Google Drive\External\UTH (TEI of Thessaly)\ΜαθήματαΤΕΙ\Πληροφοριακα Συστηματα Ι\erg5\"/>
    </mc:Choice>
  </mc:AlternateContent>
  <bookViews>
    <workbookView xWindow="360" yWindow="270" windowWidth="14955" windowHeight="7935" tabRatio="810"/>
  </bookViews>
  <sheets>
    <sheet name="μισθοδοτικη κατασταση 2" sheetId="1" r:id="rId1"/>
    <sheet name="Φόρος Μισθωτών Υπηρεσιών" sheetId="2" r:id="rId2"/>
    <sheet name="μισθοδοτικη κατασταση 2 ΤΕΛΙΚΟ" sheetId="3" r:id="rId3"/>
    <sheet name="Φόρος Μισθωτών Υπηρεσιών ΤΕΛΙΚΟ" sheetId="4" r:id="rId4"/>
  </sheets>
  <definedNames>
    <definedName name="_xlnm.Print_Area" localSheetId="0">'μισθοδοτικη κατασταση 2'!$A$1:$I$26</definedName>
  </definedNames>
  <calcPr calcId="162913"/>
</workbook>
</file>

<file path=xl/calcChain.xml><?xml version="1.0" encoding="utf-8"?>
<calcChain xmlns="http://schemas.openxmlformats.org/spreadsheetml/2006/main">
  <c r="A11" i="2" l="1"/>
  <c r="A12" i="2"/>
  <c r="A13" i="2"/>
  <c r="A14" i="2"/>
  <c r="A10" i="2"/>
  <c r="E6" i="1"/>
  <c r="G6" i="1" s="1"/>
  <c r="E7" i="1"/>
  <c r="E8" i="1"/>
  <c r="E9" i="1"/>
  <c r="E5" i="1"/>
  <c r="D6" i="1"/>
  <c r="F6" i="1" s="1"/>
  <c r="D7" i="1"/>
  <c r="F7" i="1" s="1"/>
  <c r="D8" i="1"/>
  <c r="F8" i="1" s="1"/>
  <c r="D9" i="1"/>
  <c r="F9" i="1" s="1"/>
  <c r="D5" i="1"/>
  <c r="D10" i="1" l="1"/>
  <c r="G7" i="1"/>
  <c r="B12" i="2" s="1"/>
  <c r="G9" i="1"/>
  <c r="G8" i="1"/>
  <c r="H7" i="1"/>
  <c r="C12" i="2" s="1"/>
  <c r="B11" i="2"/>
  <c r="H6" i="1"/>
  <c r="C11" i="2" s="1"/>
  <c r="E10" i="1"/>
  <c r="F5" i="1"/>
  <c r="F10" i="1" s="1"/>
  <c r="C4" i="2"/>
  <c r="C3" i="2"/>
  <c r="E3" i="2" s="1"/>
  <c r="E4" i="2" s="1"/>
  <c r="B13" i="2" l="1"/>
  <c r="H8" i="1"/>
  <c r="C13" i="2" s="1"/>
  <c r="B14" i="2"/>
  <c r="H9" i="1"/>
  <c r="C14" i="2" s="1"/>
  <c r="G5" i="1"/>
  <c r="D11" i="2"/>
  <c r="E11" i="2" s="1"/>
  <c r="F11" i="2" s="1"/>
  <c r="D12" i="2"/>
  <c r="E12" i="2" s="1"/>
  <c r="F12" i="2" s="1"/>
  <c r="D13" i="2" l="1"/>
  <c r="E13" i="2" s="1"/>
  <c r="F13" i="2" s="1"/>
  <c r="G12" i="2"/>
  <c r="H12" i="2" s="1"/>
  <c r="I7" i="1" s="1"/>
  <c r="J7" i="1" s="1"/>
  <c r="G11" i="2"/>
  <c r="H11" i="2" s="1"/>
  <c r="I6" i="1" s="1"/>
  <c r="J6" i="1" s="1"/>
  <c r="G10" i="1"/>
  <c r="B10" i="2"/>
  <c r="H5" i="1"/>
  <c r="D14" i="2"/>
  <c r="E14" i="2" s="1"/>
  <c r="F14" i="2" s="1"/>
  <c r="G14" i="2" l="1"/>
  <c r="H14" i="2"/>
  <c r="I9" i="1" s="1"/>
  <c r="J9" i="1" s="1"/>
  <c r="C10" i="2"/>
  <c r="D10" i="2" s="1"/>
  <c r="E10" i="2" s="1"/>
  <c r="H10" i="1"/>
  <c r="G13" i="2"/>
  <c r="H13" i="2" s="1"/>
  <c r="I8" i="1" s="1"/>
  <c r="J8" i="1" s="1"/>
  <c r="F10" i="2" l="1"/>
  <c r="G3" i="2"/>
  <c r="H3" i="2" s="1"/>
  <c r="I3" i="2" s="1"/>
  <c r="J3" i="2" s="1"/>
  <c r="G10" i="2" l="1"/>
  <c r="H10" i="2" s="1"/>
  <c r="I5" i="1" s="1"/>
  <c r="J5" i="1" l="1"/>
  <c r="J10" i="1" s="1"/>
  <c r="I10" i="1"/>
</calcChain>
</file>

<file path=xl/sharedStrings.xml><?xml version="1.0" encoding="utf-8"?>
<sst xmlns="http://schemas.openxmlformats.org/spreadsheetml/2006/main" count="74" uniqueCount="62">
  <si>
    <t>ΟΝΟΜΑΤΕΠΩΝΥΜΟ</t>
  </si>
  <si>
    <t>ΕΙΔΙΚO
ΤΗΤΑ</t>
  </si>
  <si>
    <t>ΚΩΔ ΕΠΙΠΕΔΟΥ ΜΟΡΦΩΣΗΣ</t>
  </si>
  <si>
    <t>ΗΜΕΡΟ ΜΙΣΘΙΟ (Πιν 1)</t>
  </si>
  <si>
    <t>ΕΠΙΔΟΜΑ ΜΟΡΦΩΣΗΣ (Πιν 2)</t>
  </si>
  <si>
    <t>ΒΑΣΙΚΟΣ ΜΙΣΘΟΣ (ΗΜΕΡΟΜΙΣΘΙΟ * ΗΜΕΡΕΣ ΕΡΓΑΣΙΑΣ (Πιν3))</t>
  </si>
  <si>
    <t>ΜΗΝΙΑΙΕΣ ΜΙΚΤΕΣ
ΑΠΟΔΟΧΕΣ</t>
  </si>
  <si>
    <t>ΚΡΑΤΗΣΕΙΣ ΑΣΦΑΛΙΣΤΙΚΩΝ ΤΑΜΕΙΩΝ (=μικτες αποδοχες*κρατησεις)</t>
  </si>
  <si>
    <t>ΦΟΡΟΣ ΜΙΣΘΩΤΩΝ ΥΠΗΡΕΣΙΩΝ</t>
  </si>
  <si>
    <t>ΚΑΘΑΡΕΣ
ΑΠΟΔΟΧΕΣ</t>
  </si>
  <si>
    <t>Δανελάκης Θωμάς</t>
  </si>
  <si>
    <t>ΒΑΣ</t>
  </si>
  <si>
    <t>Καλοσγούρος Γεώργιος</t>
  </si>
  <si>
    <t>ΤΕΙ</t>
  </si>
  <si>
    <t>Κογεβίνας Νικόλαος</t>
  </si>
  <si>
    <t>ΜΕΤ</t>
  </si>
  <si>
    <t>Χρυσομάλλη Μαρία</t>
  </si>
  <si>
    <t>Μαρκοράς Γεράσιμος</t>
  </si>
  <si>
    <t>ΑΕΙ</t>
  </si>
  <si>
    <t>ΣΥΝΟΛΑ</t>
  </si>
  <si>
    <t>ΠΕΡΙΟΧΗ ΔΕΔΟΜΕΝΩΝ/ ΒΟΗΘΗΤΙΚΟΙ ΠΙΝΑΚΕΣ</t>
  </si>
  <si>
    <t>Ο βασικός μισθός των Εργατών είναι συνάρτηση του επιπέδου μόρφωσης της ειδικότητας και των ημερών εργασίας/μήνα.</t>
  </si>
  <si>
    <t>Πίνακας 1 (Ημερομίσθιο)</t>
  </si>
  <si>
    <t>Πίνακας 2 (Μόρφωση)</t>
  </si>
  <si>
    <t>Πίνακας 3 (Ημέρες εργασίας)</t>
  </si>
  <si>
    <t>ΚΩΔΙΚΟΣ ΕΙΔΙΚΟΤΗΤΑΣ ΕΡΓΑΖ</t>
  </si>
  <si>
    <t>ΕΙΔΙΚOΤΗΤΑ ΕΡΓΑΖΟΜΕΝΟΥ</t>
  </si>
  <si>
    <t>ΗΜΕΡΟ ΜΙΣΘΙΟ</t>
  </si>
  <si>
    <t>ΕΠΙΠΕΔΟ ΜΟΡΦΩΣΗΣ</t>
  </si>
  <si>
    <t>ΕΠΙΔΟΜΑ</t>
  </si>
  <si>
    <t>ΗΜΕΡΕΣ ΕΡΓΑΣΙΑΣ</t>
  </si>
  <si>
    <t>ΑΠΟΘ</t>
  </si>
  <si>
    <t>ΧΕΙΡ</t>
  </si>
  <si>
    <t>ΟΔΗΓ</t>
  </si>
  <si>
    <t>ΔΙΟΙΚ</t>
  </si>
  <si>
    <t>ΚΑΘ</t>
  </si>
  <si>
    <t>Πίνακας 4 ( Ασφαλιστικές κρατήσεις )</t>
  </si>
  <si>
    <t>Πίνακας 5(ΦΟΡΟΣ ΜΙΣΘΩΤΩΝ ΥΠΗΡΕΣΙΩΝ)</t>
  </si>
  <si>
    <t>Αποθηκάριος ή Οδηγός</t>
  </si>
  <si>
    <t>Ο φόρος υπολογίζεται στο επόμενο φύλλο</t>
  </si>
  <si>
    <t>Διοικητικός ή Καθαρίστρια</t>
  </si>
  <si>
    <t>όπου και δείχνουν τα κελιά της στήλης Ι</t>
  </si>
  <si>
    <t>Χειριστής</t>
  </si>
  <si>
    <t>Κλιμάκιο εισοδήματος</t>
  </si>
  <si>
    <t>Φορολογικός Συντελεστής</t>
  </si>
  <si>
    <t>Φόρος κλιμακίου</t>
  </si>
  <si>
    <t>Σύνολο εισοδήματος</t>
  </si>
  <si>
    <t>Σύνολο φόρου</t>
  </si>
  <si>
    <t>Υπερβάλλον</t>
  </si>
  <si>
    <t>ΚΡΑΤΗΣΕΙΣ ΑΣΦΑΛΙΣΤΙΚΩΝ ΤΑΜΕΙΩΝ</t>
  </si>
  <si>
    <t>ΚΑΘΑΡΕΣ ΜΗΝΙΑΙΕΣ ΑΠΟΔΟΧΕΣ</t>
  </si>
  <si>
    <t>ΕΤΗΣΙΟ ΚΑΘΑΡΟ ΕΙΣΟΔΗΜΑ</t>
  </si>
  <si>
    <t>ΕΤΗΣΙΟΣ ΦΟΡΟΣ ΚΛΙΜΑΚΑΣ</t>
  </si>
  <si>
    <t>ΜΕΙΩΣΗ ΦΟΡΟΥ ΠΑΡΑΚΡΑΤΗΣΗΣ</t>
  </si>
  <si>
    <t>ΜΗΝΙΑΙΟΣ ΦΟΡΟΣ</t>
  </si>
  <si>
    <r>
      <t xml:space="preserve">α. Οι </t>
    </r>
    <r>
      <rPr>
        <b/>
        <sz val="10"/>
        <rFont val="Arial Greek"/>
        <charset val="161"/>
      </rPr>
      <t>μηνιαίες μικτές αποδοχές</t>
    </r>
    <r>
      <rPr>
        <sz val="10"/>
        <rFont val="Arial Greek"/>
        <charset val="161"/>
      </rPr>
      <t xml:space="preserve"> και οι </t>
    </r>
    <r>
      <rPr>
        <b/>
        <sz val="10"/>
        <rFont val="Arial Greek"/>
        <charset val="161"/>
      </rPr>
      <t>κρατήσεις Ασφαλιστικών Ταμείων</t>
    </r>
    <r>
      <rPr>
        <sz val="10"/>
        <rFont val="Arial Greek"/>
        <charset val="161"/>
      </rPr>
      <t xml:space="preserve"> προέρχονται από το προηγούμενο φύλλο</t>
    </r>
  </si>
  <si>
    <r>
      <t xml:space="preserve">β.Οι </t>
    </r>
    <r>
      <rPr>
        <b/>
        <sz val="10"/>
        <rFont val="Arial Greek"/>
        <charset val="161"/>
      </rPr>
      <t>Καθαρές μηνιαίες αποδοχές</t>
    </r>
    <r>
      <rPr>
        <sz val="10"/>
        <rFont val="Arial Greek"/>
        <charset val="161"/>
      </rPr>
      <t xml:space="preserve"> είναι </t>
    </r>
    <r>
      <rPr>
        <b/>
        <sz val="10"/>
        <rFont val="Arial Greek"/>
        <charset val="161"/>
      </rPr>
      <t xml:space="preserve">Μηνιαίες μικτές αποδοχές - Κρατήσεις Ασφαλιστικών Ταμείων </t>
    </r>
  </si>
  <si>
    <r>
      <t xml:space="preserve">γ. Το </t>
    </r>
    <r>
      <rPr>
        <b/>
        <sz val="10"/>
        <rFont val="Arial Greek"/>
        <charset val="161"/>
      </rPr>
      <t>Ετήσιο καθαρό εισόδημα</t>
    </r>
    <r>
      <rPr>
        <sz val="10"/>
        <rFont val="Arial Greek"/>
        <charset val="161"/>
      </rPr>
      <t xml:space="preserve"> = 14 * </t>
    </r>
    <r>
      <rPr>
        <b/>
        <sz val="10"/>
        <rFont val="Arial Greek"/>
        <charset val="161"/>
      </rPr>
      <t>Καθαρές μηνιαίες αποδοχές</t>
    </r>
  </si>
  <si>
    <r>
      <t xml:space="preserve">δ. Ο </t>
    </r>
    <r>
      <rPr>
        <b/>
        <sz val="10"/>
        <rFont val="Arial Greek"/>
        <charset val="161"/>
      </rPr>
      <t>ετήσιος φόρος</t>
    </r>
    <r>
      <rPr>
        <sz val="10"/>
        <rFont val="Arial Greek"/>
        <charset val="161"/>
      </rPr>
      <t xml:space="preserve"> είναι 0 εάν το εισόδημα είναι &lt;= 10.000 € 15% επί του εισοδήματος από τις 10.000€ εως τις 15.000€ </t>
    </r>
  </si>
  <si>
    <t xml:space="preserve">   30% επί του εισοδήματος από τις 15.000€ εως τις 19.000€ και 40% για εισόδημα πάνω από 19.000€.</t>
  </si>
  <si>
    <r>
      <t xml:space="preserve">ε. Η </t>
    </r>
    <r>
      <rPr>
        <b/>
        <sz val="10"/>
        <rFont val="Arial Greek"/>
        <charset val="161"/>
      </rPr>
      <t>μείωση φόρου</t>
    </r>
    <r>
      <rPr>
        <sz val="10"/>
        <rFont val="Arial Greek"/>
        <charset val="161"/>
      </rPr>
      <t xml:space="preserve"> είναι 2,5% επί του ετήσιου φόρου (λόγω προπληρωμής) στρογγυλοποιημένη χωρίς δεκαδικά.</t>
    </r>
  </si>
  <si>
    <r>
      <t xml:space="preserve">στ.Ο </t>
    </r>
    <r>
      <rPr>
        <b/>
        <sz val="10"/>
        <rFont val="Arial Greek"/>
        <charset val="161"/>
      </rPr>
      <t xml:space="preserve">μηνιαίος φόρος </t>
    </r>
    <r>
      <rPr>
        <sz val="10"/>
        <rFont val="Arial Greek"/>
        <charset val="161"/>
      </rPr>
      <t>είναι  (ετήσιος φόρος κλίμακας - ΜΕΙΩΣΗ ΦΟΡΟΥ ΠΑΡΑΚΡΑΤΗΣΗΣ)/14 στρογγυλοποιημένο χωρίς δεκαδικά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</si>
</sst>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[$€-1]"/>
    <numFmt numFmtId="165" formatCode="#,##0.00\ &quot;€&quot;"/>
    <numFmt numFmtId="166" formatCode="#,##0\ &quot;€&quot;"/>
    <numFmt numFmtId="167" formatCode="_-* #,##0.00\ [$€]_-;\-* #,##0.00\ [$€]_-;_-* &quot;-&quot;??\ [$€]_-;_-@_-"/>
  </numFmts>
  <fonts count="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b/>
      <i/>
      <sz val="10"/>
      <color indexed="9"/>
      <name val="Arial Greek"/>
      <charset val="161"/>
    </font>
    <font>
      <sz val="10"/>
      <color indexed="8"/>
      <name val="Arial Greek"/>
      <charset val="161"/>
    </font>
    <font>
      <sz val="11"/>
      <color indexed="8"/>
      <name val="Calibri"/>
      <family val="2"/>
      <charset val="161"/>
    </font>
    <font>
      <sz val="10"/>
      <name val="Arial Greek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24"/>
      </patternFill>
    </fill>
    <fill>
      <patternFill patternType="darkGray">
        <fgColor indexed="9"/>
        <bgColor indexed="13"/>
      </patternFill>
    </fill>
    <fill>
      <patternFill patternType="solid">
        <fgColor indexed="46"/>
        <bgColor indexed="64"/>
      </patternFill>
    </fill>
    <fill>
      <patternFill patternType="gray0625">
        <fgColor indexed="23"/>
      </patternFill>
    </fill>
  </fills>
  <borders count="39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vertical="center"/>
    </xf>
    <xf numFmtId="0" fontId="1" fillId="0" borderId="4" xfId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vertical="center"/>
    </xf>
    <xf numFmtId="164" fontId="3" fillId="3" borderId="5" xfId="1" applyNumberFormat="1" applyFont="1" applyFill="1" applyBorder="1" applyAlignment="1">
      <alignment vertical="center"/>
    </xf>
    <xf numFmtId="2" fontId="1" fillId="0" borderId="0" xfId="1" applyNumberFormat="1" applyAlignment="1">
      <alignment vertical="center"/>
    </xf>
    <xf numFmtId="0" fontId="1" fillId="0" borderId="6" xfId="1" applyFont="1" applyFill="1" applyBorder="1" applyAlignment="1">
      <alignment vertical="center"/>
    </xf>
    <xf numFmtId="0" fontId="1" fillId="0" borderId="7" xfId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6" xfId="1" applyFill="1" applyBorder="1" applyAlignment="1">
      <alignment vertical="center"/>
    </xf>
    <xf numFmtId="0" fontId="1" fillId="0" borderId="8" xfId="1" applyFont="1" applyFill="1" applyBorder="1" applyAlignment="1">
      <alignment vertical="center"/>
    </xf>
    <xf numFmtId="0" fontId="1" fillId="0" borderId="9" xfId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fill" vertical="center"/>
    </xf>
    <xf numFmtId="164" fontId="3" fillId="0" borderId="11" xfId="1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165" fontId="1" fillId="0" borderId="18" xfId="1" applyNumberFormat="1" applyBorder="1" applyAlignment="1">
      <alignment horizontal="right" vertical="center" indent="1"/>
    </xf>
    <xf numFmtId="0" fontId="1" fillId="0" borderId="16" xfId="1" applyBorder="1" applyAlignment="1">
      <alignment vertical="center"/>
    </xf>
    <xf numFmtId="3" fontId="1" fillId="0" borderId="18" xfId="1" applyNumberFormat="1" applyBorder="1" applyAlignment="1">
      <alignment horizontal="right" vertical="center" indent="1"/>
    </xf>
    <xf numFmtId="0" fontId="1" fillId="0" borderId="21" xfId="1" applyBorder="1" applyAlignment="1">
      <alignment horizontal="center" vertical="center"/>
    </xf>
    <xf numFmtId="165" fontId="1" fillId="0" borderId="22" xfId="1" applyNumberFormat="1" applyBorder="1" applyAlignment="1">
      <alignment horizontal="right" vertical="center" indent="1"/>
    </xf>
    <xf numFmtId="0" fontId="1" fillId="0" borderId="23" xfId="1" applyBorder="1" applyAlignment="1">
      <alignment horizontal="center" vertical="center"/>
    </xf>
    <xf numFmtId="0" fontId="1" fillId="0" borderId="21" xfId="1" applyBorder="1" applyAlignment="1">
      <alignment vertical="center"/>
    </xf>
    <xf numFmtId="3" fontId="1" fillId="0" borderId="22" xfId="1" applyNumberFormat="1" applyBorder="1" applyAlignment="1">
      <alignment horizontal="right" vertical="center" indent="1"/>
    </xf>
    <xf numFmtId="0" fontId="1" fillId="0" borderId="12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0" xfId="1" applyFill="1" applyAlignment="1">
      <alignment vertical="center"/>
    </xf>
    <xf numFmtId="0" fontId="2" fillId="2" borderId="25" xfId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9" fontId="1" fillId="0" borderId="30" xfId="1" applyNumberFormat="1" applyFill="1" applyBorder="1" applyAlignment="1">
      <alignment vertical="center"/>
    </xf>
    <xf numFmtId="0" fontId="4" fillId="5" borderId="31" xfId="1" applyFont="1" applyFill="1" applyBorder="1" applyAlignment="1">
      <alignment horizontal="right" vertical="center" wrapText="1"/>
    </xf>
    <xf numFmtId="3" fontId="5" fillId="6" borderId="0" xfId="1" applyNumberFormat="1" applyFont="1" applyFill="1" applyBorder="1" applyAlignment="1">
      <alignment vertical="center"/>
    </xf>
    <xf numFmtId="9" fontId="5" fillId="6" borderId="0" xfId="2" applyFont="1" applyFill="1" applyBorder="1" applyAlignment="1">
      <alignment vertical="center"/>
    </xf>
    <xf numFmtId="166" fontId="1" fillId="0" borderId="0" xfId="1" applyNumberFormat="1" applyAlignment="1">
      <alignment vertical="center"/>
    </xf>
    <xf numFmtId="3" fontId="5" fillId="6" borderId="32" xfId="1" applyNumberFormat="1" applyFont="1" applyFill="1" applyBorder="1" applyAlignment="1">
      <alignment vertical="center"/>
    </xf>
    <xf numFmtId="9" fontId="5" fillId="6" borderId="32" xfId="2" applyFont="1" applyFill="1" applyBorder="1" applyAlignment="1">
      <alignment vertical="center"/>
    </xf>
    <xf numFmtId="4" fontId="1" fillId="0" borderId="0" xfId="1" applyNumberFormat="1" applyAlignment="1">
      <alignment vertical="center"/>
    </xf>
    <xf numFmtId="3" fontId="1" fillId="0" borderId="0" xfId="1" applyNumberFormat="1" applyAlignment="1">
      <alignment vertical="center"/>
    </xf>
    <xf numFmtId="3" fontId="5" fillId="6" borderId="33" xfId="1" applyNumberFormat="1" applyFont="1" applyFill="1" applyBorder="1" applyAlignment="1">
      <alignment vertical="center"/>
    </xf>
    <xf numFmtId="9" fontId="5" fillId="6" borderId="33" xfId="2" applyFont="1" applyFill="1" applyBorder="1" applyAlignment="1">
      <alignment vertical="center"/>
    </xf>
    <xf numFmtId="3" fontId="5" fillId="6" borderId="0" xfId="1" applyNumberFormat="1" applyFont="1" applyFill="1" applyBorder="1" applyAlignment="1">
      <alignment horizontal="right" vertical="center"/>
    </xf>
    <xf numFmtId="0" fontId="2" fillId="7" borderId="34" xfId="1" applyFont="1" applyFill="1" applyBorder="1" applyAlignment="1">
      <alignment horizontal="center" vertical="center"/>
    </xf>
    <xf numFmtId="0" fontId="2" fillId="7" borderId="35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left" vertical="center"/>
    </xf>
    <xf numFmtId="167" fontId="6" fillId="0" borderId="7" xfId="3" applyNumberFormat="1" applyFont="1" applyBorder="1" applyAlignment="1">
      <alignment horizontal="center" vertical="center"/>
    </xf>
    <xf numFmtId="167" fontId="6" fillId="0" borderId="7" xfId="3" applyNumberFormat="1" applyFont="1" applyBorder="1" applyAlignment="1">
      <alignment vertical="center"/>
    </xf>
    <xf numFmtId="167" fontId="1" fillId="8" borderId="7" xfId="3" applyNumberFormat="1" applyFont="1" applyFill="1" applyBorder="1" applyAlignment="1">
      <alignment vertical="center"/>
    </xf>
    <xf numFmtId="167" fontId="7" fillId="8" borderId="7" xfId="3" applyNumberFormat="1" applyFont="1" applyFill="1" applyBorder="1" applyAlignment="1">
      <alignment vertical="center"/>
    </xf>
    <xf numFmtId="167" fontId="3" fillId="8" borderId="38" xfId="3" applyNumberFormat="1" applyFont="1" applyFill="1" applyBorder="1" applyAlignment="1">
      <alignment vertical="center"/>
    </xf>
    <xf numFmtId="167" fontId="7" fillId="0" borderId="0" xfId="3" applyNumberFormat="1" applyFont="1" applyAlignment="1">
      <alignment vertical="center"/>
    </xf>
    <xf numFmtId="0" fontId="7" fillId="0" borderId="0" xfId="1" applyFont="1" applyAlignment="1">
      <alignment vertical="center"/>
    </xf>
    <xf numFmtId="3" fontId="7" fillId="0" borderId="0" xfId="1" applyNumberFormat="1" applyFont="1" applyAlignment="1">
      <alignment vertical="center"/>
    </xf>
    <xf numFmtId="167" fontId="1" fillId="0" borderId="0" xfId="1" applyNumberFormat="1" applyAlignment="1">
      <alignment vertical="center"/>
    </xf>
    <xf numFmtId="0" fontId="1" fillId="0" borderId="28" xfId="1" applyFill="1" applyBorder="1" applyAlignment="1">
      <alignment horizontal="left" vertical="center"/>
    </xf>
    <xf numFmtId="0" fontId="1" fillId="0" borderId="29" xfId="1" applyFill="1" applyBorder="1" applyAlignment="1">
      <alignment horizontal="left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3" fillId="4" borderId="1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29" xfId="1" applyFill="1" applyBorder="1" applyAlignment="1">
      <alignment horizontal="center" vertical="center"/>
    </xf>
  </cellXfs>
  <cellStyles count="4">
    <cellStyle name="Euro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8</xdr:col>
      <xdr:colOff>638736</xdr:colOff>
      <xdr:row>2</xdr:row>
      <xdr:rowOff>95250</xdr:rowOff>
    </xdr:to>
    <xdr:sp macro="" textlink="">
      <xdr:nvSpPr>
        <xdr:cNvPr id="2" name="Text 1"/>
        <xdr:cNvSpPr>
          <a:spLocks noChangeArrowheads="1"/>
        </xdr:cNvSpPr>
      </xdr:nvSpPr>
      <xdr:spPr bwMode="auto">
        <a:xfrm>
          <a:off x="19050" y="47625"/>
          <a:ext cx="6972861" cy="371475"/>
        </a:xfrm>
        <a:prstGeom prst="roundRect">
          <a:avLst>
            <a:gd name="adj" fmla="val 16667"/>
          </a:avLst>
        </a:prstGeom>
        <a:solidFill>
          <a:srgbClr val="F4F4F4"/>
        </a:solidFill>
        <a:ln w="9525">
          <a:round/>
          <a:headEnd/>
          <a:tailEnd/>
        </a:ln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val="F4F4F4"/>
          </a:extrusionClr>
        </a:sp3d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l-GR" sz="1400" b="1" i="0" strike="noStrike">
              <a:solidFill>
                <a:srgbClr val="000000"/>
              </a:solidFill>
              <a:latin typeface="Arial Greek"/>
            </a:rPr>
            <a:t>ΜΙΣΘ</a:t>
          </a:r>
          <a:r>
            <a:rPr lang="en-US" sz="1400" b="1" i="0" strike="noStrike">
              <a:solidFill>
                <a:srgbClr val="000000"/>
              </a:solidFill>
              <a:latin typeface="Arial Greek"/>
            </a:rPr>
            <a:t>O</a:t>
          </a:r>
          <a:r>
            <a:rPr lang="el-GR" sz="1400" b="1" i="0" strike="noStrike">
              <a:solidFill>
                <a:srgbClr val="000000"/>
              </a:solidFill>
              <a:latin typeface="Arial Greek"/>
            </a:rPr>
            <a:t>Δ</a:t>
          </a:r>
          <a:r>
            <a:rPr lang="en-US" sz="1400" b="1" i="0" strike="noStrike">
              <a:solidFill>
                <a:srgbClr val="000000"/>
              </a:solidFill>
              <a:latin typeface="Arial Greek"/>
            </a:rPr>
            <a:t>OTIKH </a:t>
          </a:r>
          <a:r>
            <a:rPr lang="el-GR" sz="1400" b="1" i="0" strike="noStrike">
              <a:solidFill>
                <a:srgbClr val="000000"/>
              </a:solidFill>
              <a:latin typeface="Arial Greek"/>
            </a:rPr>
            <a:t>ΚΑΤΑΣΤΑΣΗ ΤΗΣ ΕΤΑΙΡ</a:t>
          </a:r>
          <a:r>
            <a:rPr lang="en-US" sz="1400" b="1" i="0" strike="noStrike">
              <a:solidFill>
                <a:srgbClr val="000000"/>
              </a:solidFill>
              <a:latin typeface="Arial Greek"/>
            </a:rPr>
            <a:t>E</a:t>
          </a:r>
          <a:r>
            <a:rPr lang="el-GR" sz="1400" b="1" i="0" strike="noStrike">
              <a:solidFill>
                <a:srgbClr val="000000"/>
              </a:solidFill>
              <a:latin typeface="Arial Greek"/>
            </a:rPr>
            <a:t>ΙΑΣ : ΩΜΕΓΑ  Α.Ε.</a:t>
          </a:r>
        </a:p>
      </xdr:txBody>
    </xdr:sp>
    <xdr:clientData/>
  </xdr:twoCellAnchor>
  <xdr:twoCellAnchor editAs="oneCell">
    <xdr:from>
      <xdr:col>3</xdr:col>
      <xdr:colOff>180975</xdr:colOff>
      <xdr:row>10</xdr:row>
      <xdr:rowOff>0</xdr:rowOff>
    </xdr:from>
    <xdr:to>
      <xdr:col>3</xdr:col>
      <xdr:colOff>257175</xdr:colOff>
      <xdr:row>11</xdr:row>
      <xdr:rowOff>104775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2676525" y="27336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542925</xdr:colOff>
      <xdr:row>19</xdr:row>
      <xdr:rowOff>85725</xdr:rowOff>
    </xdr:to>
    <xdr:pic>
      <xdr:nvPicPr>
        <xdr:cNvPr id="3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858125" cy="3705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12</xdr:col>
      <xdr:colOff>47625</xdr:colOff>
      <xdr:row>16</xdr:row>
      <xdr:rowOff>76200</xdr:rowOff>
    </xdr:to>
    <xdr:pic>
      <xdr:nvPicPr>
        <xdr:cNvPr id="2" name="Εικόνα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"/>
          <a:ext cx="73628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abSelected="1" zoomScale="120" zoomScaleNormal="120" workbookViewId="0">
      <selection activeCell="N4" sqref="N4"/>
    </sheetView>
  </sheetViews>
  <sheetFormatPr defaultColWidth="9.140625" defaultRowHeight="12.75" x14ac:dyDescent="0.25"/>
  <cols>
    <col min="1" max="1" width="19.7109375" style="1" bestFit="1" customWidth="1"/>
    <col min="2" max="2" width="8.42578125" style="1" customWidth="1"/>
    <col min="3" max="3" width="9.28515625" style="1" customWidth="1"/>
    <col min="4" max="4" width="9.7109375" style="1" customWidth="1"/>
    <col min="5" max="5" width="8.7109375" style="1" customWidth="1"/>
    <col min="6" max="6" width="11.85546875" style="1" bestFit="1" customWidth="1"/>
    <col min="7" max="7" width="11" style="1" customWidth="1"/>
    <col min="8" max="8" width="16.5703125" style="1" customWidth="1"/>
    <col min="9" max="9" width="11.85546875" style="1" bestFit="1" customWidth="1"/>
    <col min="10" max="10" width="10.5703125" style="1" bestFit="1" customWidth="1"/>
    <col min="11" max="16384" width="9.140625" style="1"/>
  </cols>
  <sheetData>
    <row r="3" spans="1:14" ht="13.5" thickBot="1" x14ac:dyDescent="0.3"/>
    <row r="4" spans="1:14" ht="90.75" thickTop="1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4" ht="14.25" customHeight="1" thickTop="1" thickBot="1" x14ac:dyDescent="0.3">
      <c r="A5" s="4" t="s">
        <v>10</v>
      </c>
      <c r="B5" s="5">
        <v>1</v>
      </c>
      <c r="C5" s="6" t="s">
        <v>11</v>
      </c>
      <c r="D5" s="7">
        <f>VLOOKUP(B5,$A$17:$C$21,3)</f>
        <v>45</v>
      </c>
      <c r="E5" s="7">
        <f>VLOOKUP(C5,$E$17:$F$20,2,FALSE)</f>
        <v>50</v>
      </c>
      <c r="F5" s="8">
        <f>D5*I17</f>
        <v>990</v>
      </c>
      <c r="G5" s="8">
        <f>SUM(E5:F5)</f>
        <v>1040</v>
      </c>
      <c r="H5" s="8">
        <f>IF(OR(B5=$A$17,B5=$A$19),G5*$D$24,IF(OR(B5=$B$20,B5=$A$21),G5*$D$25,G5*$D$26))</f>
        <v>187.2</v>
      </c>
      <c r="I5" s="8">
        <f>'Φόρος Μισθωτών Υπηρεσιών'!H10</f>
        <v>20</v>
      </c>
      <c r="J5" s="9">
        <f>G5-H5-I5</f>
        <v>832.8</v>
      </c>
      <c r="N5" s="10"/>
    </row>
    <row r="6" spans="1:14" ht="14.25" customHeight="1" thickTop="1" thickBot="1" x14ac:dyDescent="0.3">
      <c r="A6" s="11" t="s">
        <v>12</v>
      </c>
      <c r="B6" s="12">
        <v>3</v>
      </c>
      <c r="C6" s="13" t="s">
        <v>13</v>
      </c>
      <c r="D6" s="7">
        <f t="shared" ref="D6:D9" si="0">VLOOKUP(B6,$A$17:$C$21,3)</f>
        <v>65</v>
      </c>
      <c r="E6" s="7">
        <f t="shared" ref="E6:E9" si="1">VLOOKUP(C6,$E$17:$F$20,2,FALSE)</f>
        <v>100</v>
      </c>
      <c r="F6" s="8">
        <f t="shared" ref="F6:F9" si="2">D6*I18</f>
        <v>1625</v>
      </c>
      <c r="G6" s="8">
        <f t="shared" ref="G6:G9" si="3">SUM(E6:F6)</f>
        <v>1725</v>
      </c>
      <c r="H6" s="8">
        <f t="shared" ref="H6:H9" si="4">IF(OR(B6=$A$17,B6=$A$19),G6*$D$24,IF(OR(B6=$B$20,B6=$A$21),G6*$D$25,G6*$D$26))</f>
        <v>310.5</v>
      </c>
      <c r="I6" s="8">
        <f>'Φόρος Μισθωτών Υπηρεσιών'!H11</f>
        <v>158</v>
      </c>
      <c r="J6" s="9">
        <f t="shared" ref="J6:J9" si="5">G6-H6-I6</f>
        <v>1256.5</v>
      </c>
      <c r="N6" s="10"/>
    </row>
    <row r="7" spans="1:14" ht="14.25" customHeight="1" thickTop="1" thickBot="1" x14ac:dyDescent="0.3">
      <c r="A7" s="11" t="s">
        <v>14</v>
      </c>
      <c r="B7" s="12">
        <v>4</v>
      </c>
      <c r="C7" s="13" t="s">
        <v>15</v>
      </c>
      <c r="D7" s="7">
        <f t="shared" si="0"/>
        <v>55</v>
      </c>
      <c r="E7" s="7">
        <f t="shared" si="1"/>
        <v>200</v>
      </c>
      <c r="F7" s="8">
        <f t="shared" si="2"/>
        <v>1155</v>
      </c>
      <c r="G7" s="8">
        <f t="shared" si="3"/>
        <v>1355</v>
      </c>
      <c r="H7" s="8">
        <f t="shared" si="4"/>
        <v>298.10000000000002</v>
      </c>
      <c r="I7" s="8">
        <f>'Φόρος Μισθωτών Υπηρεσιών'!H12</f>
        <v>50</v>
      </c>
      <c r="J7" s="9">
        <f t="shared" si="5"/>
        <v>1006.9000000000001</v>
      </c>
      <c r="N7" s="10"/>
    </row>
    <row r="8" spans="1:14" ht="14.25" customHeight="1" thickTop="1" thickBot="1" x14ac:dyDescent="0.3">
      <c r="A8" s="14" t="s">
        <v>16</v>
      </c>
      <c r="B8" s="12">
        <v>5</v>
      </c>
      <c r="C8" s="13" t="s">
        <v>11</v>
      </c>
      <c r="D8" s="7">
        <f t="shared" si="0"/>
        <v>48</v>
      </c>
      <c r="E8" s="7">
        <f t="shared" si="1"/>
        <v>50</v>
      </c>
      <c r="F8" s="8">
        <f t="shared" si="2"/>
        <v>1152</v>
      </c>
      <c r="G8" s="8">
        <f t="shared" si="3"/>
        <v>1202</v>
      </c>
      <c r="H8" s="8">
        <f t="shared" si="4"/>
        <v>240.4</v>
      </c>
      <c r="I8" s="8">
        <f>'Φόρος Μισθωτών Υπηρεσιών'!H13</f>
        <v>36</v>
      </c>
      <c r="J8" s="9">
        <f t="shared" si="5"/>
        <v>925.6</v>
      </c>
      <c r="N8" s="10"/>
    </row>
    <row r="9" spans="1:14" ht="14.25" customHeight="1" thickTop="1" thickBot="1" x14ac:dyDescent="0.3">
      <c r="A9" s="15" t="s">
        <v>17</v>
      </c>
      <c r="B9" s="16">
        <v>2</v>
      </c>
      <c r="C9" s="17" t="s">
        <v>18</v>
      </c>
      <c r="D9" s="7">
        <f t="shared" si="0"/>
        <v>62</v>
      </c>
      <c r="E9" s="7">
        <f t="shared" si="1"/>
        <v>150</v>
      </c>
      <c r="F9" s="8">
        <f t="shared" si="2"/>
        <v>1550</v>
      </c>
      <c r="G9" s="8">
        <f t="shared" si="3"/>
        <v>1700</v>
      </c>
      <c r="H9" s="8">
        <f t="shared" si="4"/>
        <v>374</v>
      </c>
      <c r="I9" s="8">
        <f>'Φόρος Μισθωτών Υπηρεσιών'!H14</f>
        <v>127</v>
      </c>
      <c r="J9" s="9">
        <f t="shared" si="5"/>
        <v>1199</v>
      </c>
      <c r="N9" s="10"/>
    </row>
    <row r="10" spans="1:14" ht="14.25" thickTop="1" thickBot="1" x14ac:dyDescent="0.3">
      <c r="A10" s="18" t="s">
        <v>19</v>
      </c>
      <c r="B10" s="19"/>
      <c r="C10" s="18"/>
      <c r="D10" s="20">
        <f>SUM(D5:D9)</f>
        <v>275</v>
      </c>
      <c r="E10" s="20">
        <f t="shared" ref="E10:J10" si="6">SUM(E5:E9)</f>
        <v>550</v>
      </c>
      <c r="F10" s="20">
        <f t="shared" si="6"/>
        <v>6472</v>
      </c>
      <c r="G10" s="20">
        <f t="shared" si="6"/>
        <v>7022</v>
      </c>
      <c r="H10" s="20">
        <f t="shared" si="6"/>
        <v>1410.2</v>
      </c>
      <c r="I10" s="20">
        <f t="shared" si="6"/>
        <v>391</v>
      </c>
      <c r="J10" s="20">
        <f t="shared" si="6"/>
        <v>5220.8</v>
      </c>
    </row>
    <row r="11" spans="1:14" ht="9" customHeight="1" thickTop="1" x14ac:dyDescent="0.25"/>
    <row r="12" spans="1:14" x14ac:dyDescent="0.25">
      <c r="A12" s="69" t="s">
        <v>20</v>
      </c>
      <c r="B12" s="70"/>
      <c r="C12" s="70"/>
      <c r="D12" s="70"/>
      <c r="E12" s="70"/>
      <c r="F12" s="70"/>
      <c r="G12" s="70"/>
      <c r="H12" s="70"/>
      <c r="I12" s="70"/>
    </row>
    <row r="13" spans="1:14" ht="13.5" customHeight="1" x14ac:dyDescent="0.25">
      <c r="A13" s="71" t="s">
        <v>21</v>
      </c>
      <c r="B13" s="72"/>
      <c r="C13" s="72"/>
      <c r="D13" s="72"/>
      <c r="E13" s="72"/>
      <c r="F13" s="72"/>
      <c r="G13" s="72"/>
      <c r="H13" s="72"/>
      <c r="I13" s="72"/>
    </row>
    <row r="14" spans="1:14" ht="13.5" thickBot="1" x14ac:dyDescent="0.3">
      <c r="A14" s="71"/>
      <c r="B14" s="72"/>
      <c r="C14" s="72"/>
      <c r="D14" s="72"/>
      <c r="E14" s="72"/>
      <c r="F14" s="72"/>
      <c r="G14" s="72"/>
      <c r="H14" s="72"/>
      <c r="I14" s="72"/>
    </row>
    <row r="15" spans="1:14" s="21" customFormat="1" ht="27" customHeight="1" thickTop="1" x14ac:dyDescent="0.25">
      <c r="A15" s="73" t="s">
        <v>22</v>
      </c>
      <c r="B15" s="74"/>
      <c r="C15" s="75"/>
      <c r="E15" s="73" t="s">
        <v>23</v>
      </c>
      <c r="F15" s="75"/>
      <c r="H15" s="73" t="s">
        <v>24</v>
      </c>
      <c r="I15" s="75"/>
    </row>
    <row r="16" spans="1:14" s="21" customFormat="1" ht="51" x14ac:dyDescent="0.25">
      <c r="A16" s="22" t="s">
        <v>25</v>
      </c>
      <c r="B16" s="23" t="s">
        <v>26</v>
      </c>
      <c r="C16" s="24" t="s">
        <v>27</v>
      </c>
      <c r="E16" s="22" t="s">
        <v>28</v>
      </c>
      <c r="F16" s="24" t="s">
        <v>29</v>
      </c>
      <c r="H16" s="76" t="s">
        <v>30</v>
      </c>
      <c r="I16" s="77"/>
    </row>
    <row r="17" spans="1:9" x14ac:dyDescent="0.25">
      <c r="A17" s="25">
        <v>1</v>
      </c>
      <c r="B17" s="26" t="s">
        <v>31</v>
      </c>
      <c r="C17" s="27">
        <v>45</v>
      </c>
      <c r="E17" s="25" t="s">
        <v>18</v>
      </c>
      <c r="F17" s="27">
        <v>150</v>
      </c>
      <c r="H17" s="28" t="s">
        <v>10</v>
      </c>
      <c r="I17" s="29">
        <v>22</v>
      </c>
    </row>
    <row r="18" spans="1:9" x14ac:dyDescent="0.25">
      <c r="A18" s="25">
        <v>2</v>
      </c>
      <c r="B18" s="26" t="s">
        <v>32</v>
      </c>
      <c r="C18" s="27">
        <v>62</v>
      </c>
      <c r="E18" s="25" t="s">
        <v>13</v>
      </c>
      <c r="F18" s="27">
        <v>100</v>
      </c>
      <c r="H18" s="28" t="s">
        <v>12</v>
      </c>
      <c r="I18" s="29">
        <v>25</v>
      </c>
    </row>
    <row r="19" spans="1:9" x14ac:dyDescent="0.25">
      <c r="A19" s="25">
        <v>3</v>
      </c>
      <c r="B19" s="26" t="s">
        <v>33</v>
      </c>
      <c r="C19" s="27">
        <v>65</v>
      </c>
      <c r="E19" s="25" t="s">
        <v>15</v>
      </c>
      <c r="F19" s="27">
        <v>200</v>
      </c>
      <c r="H19" s="28" t="s">
        <v>14</v>
      </c>
      <c r="I19" s="29">
        <v>21</v>
      </c>
    </row>
    <row r="20" spans="1:9" ht="13.5" thickBot="1" x14ac:dyDescent="0.3">
      <c r="A20" s="25">
        <v>4</v>
      </c>
      <c r="B20" s="26" t="s">
        <v>34</v>
      </c>
      <c r="C20" s="27">
        <v>55</v>
      </c>
      <c r="E20" s="30" t="s">
        <v>11</v>
      </c>
      <c r="F20" s="31">
        <v>50</v>
      </c>
      <c r="H20" s="28" t="s">
        <v>16</v>
      </c>
      <c r="I20" s="29">
        <v>24</v>
      </c>
    </row>
    <row r="21" spans="1:9" ht="14.25" thickTop="1" thickBot="1" x14ac:dyDescent="0.3">
      <c r="A21" s="30">
        <v>5</v>
      </c>
      <c r="B21" s="32" t="s">
        <v>35</v>
      </c>
      <c r="C21" s="31">
        <v>48</v>
      </c>
      <c r="H21" s="33" t="s">
        <v>17</v>
      </c>
      <c r="I21" s="34">
        <v>25</v>
      </c>
    </row>
    <row r="22" spans="1:9" ht="14.25" thickTop="1" thickBot="1" x14ac:dyDescent="0.3">
      <c r="A22" s="35"/>
      <c r="B22" s="36"/>
      <c r="C22" s="36"/>
      <c r="D22" s="37"/>
    </row>
    <row r="23" spans="1:9" ht="14.25" thickTop="1" thickBot="1" x14ac:dyDescent="0.3">
      <c r="A23" s="78" t="s">
        <v>36</v>
      </c>
      <c r="B23" s="79"/>
      <c r="C23" s="79"/>
      <c r="D23" s="80"/>
      <c r="E23" s="38"/>
      <c r="F23" s="39" t="s">
        <v>37</v>
      </c>
      <c r="G23" s="40"/>
      <c r="H23" s="40"/>
    </row>
    <row r="24" spans="1:9" ht="13.5" thickBot="1" x14ac:dyDescent="0.3">
      <c r="A24" s="67" t="s">
        <v>38</v>
      </c>
      <c r="B24" s="68"/>
      <c r="C24" s="68"/>
      <c r="D24" s="41">
        <v>0.18</v>
      </c>
      <c r="E24" s="38"/>
      <c r="F24" s="81" t="s">
        <v>39</v>
      </c>
      <c r="G24" s="82"/>
      <c r="H24" s="82"/>
    </row>
    <row r="25" spans="1:9" ht="13.5" thickBot="1" x14ac:dyDescent="0.3">
      <c r="A25" s="67" t="s">
        <v>40</v>
      </c>
      <c r="B25" s="68"/>
      <c r="C25" s="68"/>
      <c r="D25" s="41">
        <v>0.2</v>
      </c>
      <c r="E25" s="38"/>
      <c r="F25" s="81" t="s">
        <v>41</v>
      </c>
      <c r="G25" s="82"/>
      <c r="H25" s="82"/>
    </row>
    <row r="26" spans="1:9" ht="13.5" thickBot="1" x14ac:dyDescent="0.3">
      <c r="A26" s="67" t="s">
        <v>42</v>
      </c>
      <c r="B26" s="68"/>
      <c r="C26" s="68"/>
      <c r="D26" s="41">
        <v>0.22</v>
      </c>
      <c r="E26" s="38"/>
    </row>
  </sheetData>
  <mergeCells count="12">
    <mergeCell ref="A26:C26"/>
    <mergeCell ref="A12:I12"/>
    <mergeCell ref="A13:I14"/>
    <mergeCell ref="A15:C15"/>
    <mergeCell ref="E15:F15"/>
    <mergeCell ref="H15:I15"/>
    <mergeCell ref="H16:I16"/>
    <mergeCell ref="A23:D23"/>
    <mergeCell ref="A24:C24"/>
    <mergeCell ref="F24:H24"/>
    <mergeCell ref="A25:C25"/>
    <mergeCell ref="F25:H25"/>
  </mergeCells>
  <printOptions horizontalCentered="1" verticalCentered="1" headings="1" gridLines="1"/>
  <pageMargins left="0.39370078740157483" right="0.23622047244094491" top="0.43307086614173229" bottom="0.47244094488188981" header="0.19685039370078741" footer="0.23622047244094491"/>
  <pageSetup paperSize="9" scale="110" orientation="landscape" horizontalDpi="300" verticalDpi="300" r:id="rId1"/>
  <headerFooter alignWithMargins="0">
    <oddHeader>&amp;L&amp;"Tahoma,Έντονα"&amp;8ΤΕΙ ΛΑΡΙΣΑΣ
ΤΜΗΜΑ ΛΟΓΙΣΤΙΚΗΣ&amp;RΟΝΟΜΑΤΕΠΩΝΥΜΟ ΣΠΟΥΔΑΣΤΗ</oddHeader>
    <oddFooter xml:space="preserve">&amp;LΕφαρμογές Πληροφορικής I                                                                                                 &amp;CΥπόδειγμα 2.4&amp;RΣελίδα 4 / 4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15" zoomScaleNormal="115" workbookViewId="0">
      <selection activeCell="B10" sqref="B10"/>
    </sheetView>
  </sheetViews>
  <sheetFormatPr defaultColWidth="9.140625" defaultRowHeight="12.75" x14ac:dyDescent="0.25"/>
  <cols>
    <col min="1" max="1" width="23.42578125" style="1" bestFit="1" customWidth="1"/>
    <col min="2" max="2" width="14.140625" style="1" customWidth="1"/>
    <col min="3" max="3" width="12.5703125" style="1" customWidth="1"/>
    <col min="4" max="4" width="12.7109375" style="1" customWidth="1"/>
    <col min="5" max="6" width="11.7109375" style="1" customWidth="1"/>
    <col min="7" max="7" width="13.28515625" style="1" customWidth="1"/>
    <col min="8" max="8" width="10.7109375" style="1" customWidth="1"/>
    <col min="9" max="16384" width="9.140625" style="1"/>
  </cols>
  <sheetData>
    <row r="1" spans="1:10" ht="26.25" thickBot="1" x14ac:dyDescent="0.3">
      <c r="A1" s="42" t="s">
        <v>43</v>
      </c>
      <c r="B1" s="42" t="s">
        <v>44</v>
      </c>
      <c r="C1" s="42" t="s">
        <v>45</v>
      </c>
      <c r="D1" s="42" t="s">
        <v>46</v>
      </c>
      <c r="E1" s="42" t="s">
        <v>47</v>
      </c>
    </row>
    <row r="2" spans="1:10" ht="17.25" customHeight="1" x14ac:dyDescent="0.25">
      <c r="A2" s="43">
        <v>10000</v>
      </c>
      <c r="B2" s="44">
        <v>0</v>
      </c>
      <c r="C2" s="43">
        <v>0</v>
      </c>
      <c r="D2" s="43">
        <v>10000</v>
      </c>
      <c r="E2" s="43">
        <v>0</v>
      </c>
      <c r="G2" s="45"/>
      <c r="H2" s="45"/>
      <c r="I2" s="45"/>
      <c r="J2" s="45"/>
    </row>
    <row r="3" spans="1:10" ht="17.25" customHeight="1" x14ac:dyDescent="0.25">
      <c r="A3" s="46">
        <v>5000</v>
      </c>
      <c r="B3" s="47">
        <v>0.15</v>
      </c>
      <c r="C3" s="46">
        <f>A3*B3</f>
        <v>750</v>
      </c>
      <c r="D3" s="46">
        <v>15000</v>
      </c>
      <c r="E3" s="46">
        <f>E2+C3</f>
        <v>750</v>
      </c>
      <c r="G3" s="45">
        <f>E10-D2</f>
        <v>1939.1999999999989</v>
      </c>
      <c r="H3" s="48">
        <f>G3*B3</f>
        <v>290.87999999999982</v>
      </c>
      <c r="I3" s="1">
        <f>H3*B5</f>
        <v>116.35199999999993</v>
      </c>
      <c r="J3" s="49">
        <f>I3+E4</f>
        <v>2066.3519999999999</v>
      </c>
    </row>
    <row r="4" spans="1:10" ht="17.25" customHeight="1" x14ac:dyDescent="0.25">
      <c r="A4" s="50">
        <v>4000</v>
      </c>
      <c r="B4" s="51">
        <v>0.3</v>
      </c>
      <c r="C4" s="50">
        <f>A4*B4</f>
        <v>1200</v>
      </c>
      <c r="D4" s="50">
        <v>19000</v>
      </c>
      <c r="E4" s="50">
        <f>E3+C4</f>
        <v>1950</v>
      </c>
      <c r="H4" s="49"/>
      <c r="J4" s="49"/>
    </row>
    <row r="5" spans="1:10" ht="17.25" customHeight="1" x14ac:dyDescent="0.25">
      <c r="A5" s="52" t="s">
        <v>48</v>
      </c>
      <c r="B5" s="44">
        <v>0.4</v>
      </c>
      <c r="C5" s="43"/>
      <c r="D5" s="43"/>
      <c r="E5" s="43"/>
    </row>
    <row r="8" spans="1:10" ht="13.5" thickBot="1" x14ac:dyDescent="0.3"/>
    <row r="9" spans="1:10" ht="51.75" thickTop="1" x14ac:dyDescent="0.25">
      <c r="A9" s="53" t="s">
        <v>0</v>
      </c>
      <c r="B9" s="54" t="s">
        <v>6</v>
      </c>
      <c r="C9" s="54" t="s">
        <v>49</v>
      </c>
      <c r="D9" s="55" t="s">
        <v>50</v>
      </c>
      <c r="E9" s="55" t="s">
        <v>51</v>
      </c>
      <c r="F9" s="55" t="s">
        <v>52</v>
      </c>
      <c r="G9" s="55" t="s">
        <v>53</v>
      </c>
      <c r="H9" s="56" t="s">
        <v>54</v>
      </c>
    </row>
    <row r="10" spans="1:10" ht="19.5" customHeight="1" x14ac:dyDescent="0.25">
      <c r="A10" s="57" t="str">
        <f>'μισθοδοτικη κατασταση 2'!A5</f>
        <v>Δανελάκης Θωμάς</v>
      </c>
      <c r="B10" s="58">
        <f>'μισθοδοτικη κατασταση 2'!G5</f>
        <v>1040</v>
      </c>
      <c r="C10" s="59">
        <f>'μισθοδοτικη κατασταση 2'!H5</f>
        <v>187.2</v>
      </c>
      <c r="D10" s="60">
        <f>B10-C10</f>
        <v>852.8</v>
      </c>
      <c r="E10" s="60">
        <f>14*D10</f>
        <v>11939.199999999999</v>
      </c>
      <c r="F10" s="61">
        <f t="shared" ref="F10:F13" si="0">IF(E10&lt;=$D$2,$B$2*E10,IF(E10&lt;=$D$3,$A$2*$B$2+(E10-$A$2)*$B$3,IF(E10&lt;=$D$4,$A$2*B$2+$A$3*$B$3+(E10-$D$3)*$B$4,$A$2*$B$2+$A$3*$B$3+$A$4*$B$4+(E10-$D$4)*$B$5)))</f>
        <v>290.87999999999982</v>
      </c>
      <c r="G10" s="61">
        <f>ROUND(F10*2.5%,0)</f>
        <v>7</v>
      </c>
      <c r="H10" s="62">
        <f>ROUND((F10-G10)/14,0)</f>
        <v>20</v>
      </c>
    </row>
    <row r="11" spans="1:10" ht="19.5" customHeight="1" x14ac:dyDescent="0.25">
      <c r="A11" s="57" t="str">
        <f>'μισθοδοτικη κατασταση 2'!A6</f>
        <v>Καλοσγούρος Γεώργιος</v>
      </c>
      <c r="B11" s="58">
        <f>'μισθοδοτικη κατασταση 2'!G6</f>
        <v>1725</v>
      </c>
      <c r="C11" s="59">
        <f>'μισθοδοτικη κατασταση 2'!H6</f>
        <v>310.5</v>
      </c>
      <c r="D11" s="60">
        <f t="shared" ref="D11:D14" si="1">B11-C11</f>
        <v>1414.5</v>
      </c>
      <c r="E11" s="60">
        <f t="shared" ref="E11:E14" si="2">14*D11</f>
        <v>19803</v>
      </c>
      <c r="F11" s="61">
        <f t="shared" si="0"/>
        <v>2271.1999999999998</v>
      </c>
      <c r="G11" s="61">
        <f t="shared" ref="G11:G14" si="3">ROUND(F11*2.5%,0)</f>
        <v>57</v>
      </c>
      <c r="H11" s="62">
        <f t="shared" ref="H11:H14" si="4">ROUND((F11-G11)/14,0)</f>
        <v>158</v>
      </c>
    </row>
    <row r="12" spans="1:10" ht="19.5" customHeight="1" x14ac:dyDescent="0.25">
      <c r="A12" s="57" t="str">
        <f>'μισθοδοτικη κατασταση 2'!A7</f>
        <v>Κογεβίνας Νικόλαος</v>
      </c>
      <c r="B12" s="58">
        <f>'μισθοδοτικη κατασταση 2'!G7</f>
        <v>1355</v>
      </c>
      <c r="C12" s="59">
        <f>'μισθοδοτικη κατασταση 2'!H7</f>
        <v>298.10000000000002</v>
      </c>
      <c r="D12" s="60">
        <f t="shared" si="1"/>
        <v>1056.9000000000001</v>
      </c>
      <c r="E12" s="60">
        <f t="shared" si="2"/>
        <v>14796.600000000002</v>
      </c>
      <c r="F12" s="61">
        <f t="shared" si="0"/>
        <v>719.49000000000035</v>
      </c>
      <c r="G12" s="61">
        <f t="shared" si="3"/>
        <v>18</v>
      </c>
      <c r="H12" s="62">
        <f t="shared" si="4"/>
        <v>50</v>
      </c>
    </row>
    <row r="13" spans="1:10" ht="19.5" customHeight="1" x14ac:dyDescent="0.25">
      <c r="A13" s="57" t="str">
        <f>'μισθοδοτικη κατασταση 2'!A8</f>
        <v>Χρυσομάλλη Μαρία</v>
      </c>
      <c r="B13" s="58">
        <f>'μισθοδοτικη κατασταση 2'!G8</f>
        <v>1202</v>
      </c>
      <c r="C13" s="59">
        <f>'μισθοδοτικη κατασταση 2'!H8</f>
        <v>240.4</v>
      </c>
      <c r="D13" s="60">
        <f t="shared" si="1"/>
        <v>961.6</v>
      </c>
      <c r="E13" s="60">
        <f t="shared" si="2"/>
        <v>13462.4</v>
      </c>
      <c r="F13" s="61">
        <f t="shared" si="0"/>
        <v>519.3599999999999</v>
      </c>
      <c r="G13" s="61">
        <f t="shared" si="3"/>
        <v>13</v>
      </c>
      <c r="H13" s="62">
        <f t="shared" si="4"/>
        <v>36</v>
      </c>
    </row>
    <row r="14" spans="1:10" ht="19.5" customHeight="1" x14ac:dyDescent="0.25">
      <c r="A14" s="57" t="str">
        <f>'μισθοδοτικη κατασταση 2'!A9</f>
        <v>Μαρκοράς Γεράσιμος</v>
      </c>
      <c r="B14" s="58">
        <f>'μισθοδοτικη κατασταση 2'!G9</f>
        <v>1700</v>
      </c>
      <c r="C14" s="59">
        <f>'μισθοδοτικη κατασταση 2'!H9</f>
        <v>374</v>
      </c>
      <c r="D14" s="60">
        <f t="shared" si="1"/>
        <v>1326</v>
      </c>
      <c r="E14" s="60">
        <f t="shared" si="2"/>
        <v>18564</v>
      </c>
      <c r="F14" s="61">
        <f>IF(E14&lt;=$D$2,$B$2*E14,IF(E14&lt;=$D$3,$A$2*$B$2+(E14-$A$2)*$B$3,IF(E14&lt;=$D$4,$A$2*B$2+$A$3*$B$3+(E14-$D$3)*$B$4,$A$2*$B$2+$A$3*$B$3+$A$4*$B$4+(E14-$D$4)*$B$5)))</f>
        <v>1819.2</v>
      </c>
      <c r="G14" s="61">
        <f t="shared" si="3"/>
        <v>45</v>
      </c>
      <c r="H14" s="62">
        <f t="shared" si="4"/>
        <v>127</v>
      </c>
    </row>
    <row r="15" spans="1:10" x14ac:dyDescent="0.25">
      <c r="F15" s="63"/>
      <c r="G15" s="64"/>
      <c r="H15" s="65"/>
    </row>
    <row r="16" spans="1:10" x14ac:dyDescent="0.25">
      <c r="A16" s="1" t="s">
        <v>55</v>
      </c>
      <c r="F16" s="65"/>
      <c r="G16" s="64"/>
      <c r="H16" s="64"/>
    </row>
    <row r="17" spans="1:6" x14ac:dyDescent="0.25">
      <c r="A17" s="1" t="s">
        <v>56</v>
      </c>
      <c r="F17" s="65"/>
    </row>
    <row r="18" spans="1:6" x14ac:dyDescent="0.25">
      <c r="A18" s="1" t="s">
        <v>57</v>
      </c>
    </row>
    <row r="19" spans="1:6" x14ac:dyDescent="0.25">
      <c r="A19" s="1" t="s">
        <v>58</v>
      </c>
    </row>
    <row r="20" spans="1:6" x14ac:dyDescent="0.25">
      <c r="A20" s="1" t="s">
        <v>59</v>
      </c>
    </row>
    <row r="21" spans="1:6" x14ac:dyDescent="0.25">
      <c r="A21" s="1" t="s">
        <v>60</v>
      </c>
      <c r="E21" s="66"/>
    </row>
    <row r="22" spans="1:6" x14ac:dyDescent="0.25">
      <c r="A22" s="1" t="s">
        <v>61</v>
      </c>
    </row>
  </sheetData>
  <pageMargins left="0.75" right="0.75" top="1" bottom="1" header="0.5" footer="0.5"/>
  <pageSetup paperSize="32767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5" sqref="I2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" sqref="C5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μισθοδοτικη κατασταση 2</vt:lpstr>
      <vt:lpstr>Φόρος Μισθωτών Υπηρεσιών</vt:lpstr>
      <vt:lpstr>μισθοδοτικη κατασταση 2 ΤΕΛΙΚΟ</vt:lpstr>
      <vt:lpstr>Φόρος Μισθωτών Υπηρεσιών ΤΕΛΙΚΟ</vt:lpstr>
      <vt:lpstr>'μισθοδοτικη κατασταση 2'!Print_Area</vt:lpstr>
    </vt:vector>
  </TitlesOfParts>
  <Company>tei 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lab41</dc:creator>
  <cp:lastModifiedBy>Poulios</cp:lastModifiedBy>
  <dcterms:created xsi:type="dcterms:W3CDTF">2012-05-02T11:55:23Z</dcterms:created>
  <dcterms:modified xsi:type="dcterms:W3CDTF">2020-03-30T11:04:18Z</dcterms:modified>
</cp:coreProperties>
</file>