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11340" windowHeight="7560" activeTab="1"/>
  </bookViews>
  <sheets>
    <sheet name="ΕΙΣΑΓΩΓΗ" sheetId="52" r:id="rId1"/>
    <sheet name="BASICS" sheetId="41" r:id="rId2"/>
    <sheet name="ASK1" sheetId="50" r:id="rId3"/>
    <sheet name="ASK2" sheetId="8" r:id="rId4"/>
    <sheet name="NPV-1" sheetId="33" r:id="rId5"/>
    <sheet name="NPV-2" sheetId="34" r:id="rId6"/>
    <sheet name="ASK3" sheetId="29" r:id="rId7"/>
    <sheet name="ΠΛΑΝΟ1" sheetId="23" r:id="rId8"/>
  </sheets>
  <calcPr calcId="144525"/>
</workbook>
</file>

<file path=xl/calcChain.xml><?xml version="1.0" encoding="utf-8"?>
<calcChain xmlns="http://schemas.openxmlformats.org/spreadsheetml/2006/main">
  <c r="D11" i="34" l="1"/>
  <c r="C11" i="34"/>
  <c r="B16" i="50"/>
  <c r="C16" i="50"/>
  <c r="E16" i="50"/>
  <c r="B15" i="50"/>
  <c r="C15" i="50"/>
  <c r="E15" i="50"/>
  <c r="B14" i="50"/>
  <c r="C14" i="50"/>
  <c r="E14" i="50"/>
  <c r="B13" i="50"/>
  <c r="C13" i="50"/>
  <c r="E13" i="50"/>
  <c r="B12" i="50"/>
  <c r="C12" i="50"/>
  <c r="E12" i="50"/>
  <c r="D9" i="50"/>
  <c r="B9" i="50"/>
  <c r="E9" i="50"/>
  <c r="C9" i="50"/>
  <c r="F8" i="50"/>
  <c r="E8" i="50"/>
  <c r="D4" i="50"/>
  <c r="D5" i="50"/>
  <c r="F5" i="50"/>
  <c r="C4" i="50"/>
  <c r="B4" i="50"/>
  <c r="E5" i="50"/>
  <c r="F4" i="50"/>
  <c r="F3" i="50"/>
  <c r="E3" i="50"/>
  <c r="D32" i="41"/>
  <c r="C33" i="41"/>
  <c r="F41" i="41"/>
  <c r="C41" i="41"/>
  <c r="C43" i="41"/>
  <c r="D43" i="41"/>
  <c r="D45" i="41"/>
  <c r="E45" i="41"/>
  <c r="E47" i="41"/>
  <c r="C20" i="41"/>
  <c r="D21" i="41"/>
  <c r="E22" i="41"/>
  <c r="B6" i="41"/>
  <c r="D12" i="34"/>
  <c r="D13" i="34"/>
  <c r="C12" i="34"/>
  <c r="C13" i="34"/>
  <c r="D12" i="33"/>
  <c r="E12" i="33"/>
  <c r="E18" i="33"/>
  <c r="E20" i="33"/>
  <c r="D13" i="33"/>
  <c r="E13" i="33"/>
  <c r="D14" i="33"/>
  <c r="E14" i="33"/>
  <c r="D15" i="33"/>
  <c r="E15" i="33"/>
  <c r="D16" i="33"/>
  <c r="E16" i="33"/>
  <c r="E19" i="33"/>
  <c r="B18" i="29"/>
  <c r="F17" i="8"/>
  <c r="D17" i="8"/>
  <c r="C7" i="8"/>
  <c r="D7" i="8"/>
  <c r="C8" i="8"/>
  <c r="F8" i="8"/>
  <c r="C9" i="8"/>
  <c r="F9" i="8"/>
  <c r="C10" i="8"/>
  <c r="F10" i="8"/>
  <c r="C11" i="8"/>
  <c r="F11" i="8"/>
  <c r="C12" i="8"/>
  <c r="F12" i="8"/>
  <c r="D9" i="8"/>
  <c r="D11" i="8"/>
  <c r="C6" i="8"/>
  <c r="F6" i="8"/>
  <c r="D6" i="8"/>
  <c r="D12" i="8"/>
  <c r="D10" i="8"/>
  <c r="D8" i="8"/>
  <c r="D13" i="8"/>
  <c r="D15" i="8"/>
  <c r="F7" i="8"/>
  <c r="F13" i="8"/>
  <c r="F15" i="8"/>
  <c r="E4" i="50"/>
  <c r="F9" i="50"/>
</calcChain>
</file>

<file path=xl/sharedStrings.xml><?xml version="1.0" encoding="utf-8"?>
<sst xmlns="http://schemas.openxmlformats.org/spreadsheetml/2006/main" count="154" uniqueCount="126">
  <si>
    <t>Έστω ότι :</t>
  </si>
  <si>
    <t>IC=1000</t>
  </si>
  <si>
    <t>i=10%</t>
  </si>
  <si>
    <t>n=6</t>
  </si>
  <si>
    <t>PROJECT A</t>
  </si>
  <si>
    <t>ΣΠΑ(6,10)</t>
  </si>
  <si>
    <t>PROJECT B</t>
  </si>
  <si>
    <t>Χρόνος</t>
  </si>
  <si>
    <t>-Αρχικό κόστος</t>
  </si>
  <si>
    <t>=NPV($C$3;$B$6:$B$11)-B3</t>
  </si>
  <si>
    <t>=NPV($C$3;$E$6:$E$11)-B3</t>
  </si>
  <si>
    <t>ΤΙΜΗ ΠΩΛΗΣΗΣ</t>
  </si>
  <si>
    <t>ΠΩΛΗΣΕΙΣ</t>
  </si>
  <si>
    <t>Το Ακτινολογικό Τμήμα ενός Νοσοκομείου σχεδιάζει να αγοράσει</t>
  </si>
  <si>
    <t>ένα νέο μηχάνημα και συνέλλεξε τα κάτωθι στοιχεία :</t>
  </si>
  <si>
    <t>ΚΟΣΤΟΣ ΕΠΕΝΔΥΣΗΣ</t>
  </si>
  <si>
    <t xml:space="preserve">ΔΙΑΡΚΕΙΑ ΖΩΗΣ </t>
  </si>
  <si>
    <t>ΚΟΣΤΟΣ ΧΡΗΜΑΤΟΣ</t>
  </si>
  <si>
    <t>ΕΠΙΛΥΣΗ</t>
  </si>
  <si>
    <t>Α' ΤΡΟΠΟΣ</t>
  </si>
  <si>
    <t>ΠΑΡΟΥΣΑ ΑΞΙΑ</t>
  </si>
  <si>
    <t>ΣΥΝ.ΠΑΡΟΥΣΑ ΑΞΙΑ</t>
  </si>
  <si>
    <t>ΑΡΧΙΚΗ ΕΠΕΝΔΥΣΗ</t>
  </si>
  <si>
    <t>ΚΑΘΑΡΑ ΠΑΡΟΥΣΑ ΑΞΙΑ</t>
  </si>
  <si>
    <t>ΦΟΡΟΙ</t>
  </si>
  <si>
    <t>ΦΟΡΟΣ</t>
  </si>
  <si>
    <t>ΠΟΣΟΤΗΤΑ ΠΩΛΗΘΕΝΤΩΝ</t>
  </si>
  <si>
    <t>ΤΙΜΗ ΑΓΟΡΑΣ</t>
  </si>
  <si>
    <t>ΕΝΟΙΚΙΟ/ΜΗΝΑ</t>
  </si>
  <si>
    <t>ΜΙΣΘΟΙ/ΜΗΝΑ</t>
  </si>
  <si>
    <t>ΚΟΣΤΟΣ ΠΩΛΗΘΕΝΤΩΝ</t>
  </si>
  <si>
    <t>ΜΙΚΤΟ ΚΕΡΔΟΣ</t>
  </si>
  <si>
    <t>ΕΞΟΔΑ</t>
  </si>
  <si>
    <t>ΚΕΡΔΗ ΠΡΟ ΦΟΡΩΝ</t>
  </si>
  <si>
    <t>ΚΑΘΑΡΑ ΚΕΡΔΗ</t>
  </si>
  <si>
    <t>ΒΑΣΙΚΑ ΣΤΟΙΧΕΙΑ</t>
  </si>
  <si>
    <t>ΑΠΟΤΕΛΕΣΜΑΤΑ</t>
  </si>
  <si>
    <t>ΑΣΚΗΣΗ 1</t>
  </si>
  <si>
    <t>ΚΕΦΑΛΑΙΟ</t>
  </si>
  <si>
    <t>ΕΠΙΤΟΚΙΟ</t>
  </si>
  <si>
    <t>ΠΕΡΙΟΔΟΙ</t>
  </si>
  <si>
    <t>ΜΕΛΛΟΥΣΑ ΑΞΙΑ</t>
  </si>
  <si>
    <t>ΑΣΚΗΣΗ 2</t>
  </si>
  <si>
    <t>ΑΣΚΗΣΗ 3</t>
  </si>
  <si>
    <t>Π.Α. Project A</t>
  </si>
  <si>
    <t>Π.Α. Project B</t>
  </si>
  <si>
    <t>Παρούσα Αξία=Π.Α. =</t>
  </si>
  <si>
    <t xml:space="preserve"> =Καθαρά Π.Α.</t>
  </si>
  <si>
    <t>ΕΠΙΛΥΣΗ ΜΕ ΤΥΠΟ(=NPV)----&gt;</t>
  </si>
  <si>
    <t>1. Καθαρά παρούσα αξία (ΚΠΑ) = Net Present Value (NPV)</t>
  </si>
  <si>
    <t xml:space="preserve">Τι ποσό πρέπει να δανεισθεί ένα άτομο σήμερα με ανατοκισμό και ετήσιο επιτόκιο 9%, για να μπορέσει </t>
  </si>
  <si>
    <t>ΠΑΛΡ</t>
  </si>
  <si>
    <t>Επιχείρηση καταθέτει σε μια τράπεζα στο τέλος κάθε έτους 100.000 € με ανατοκισμό 5% επι 5 έτη.</t>
  </si>
  <si>
    <t>ΜΑΛΡ</t>
  </si>
  <si>
    <t>ΕΤΗΣΙΑ ΜΕΙΩΣΗ ΛΕΙΤΟΥΡΓΙΚΩΝ ΔΑΠΑΝΩΝ</t>
  </si>
  <si>
    <t>ΓΙΑ ΤΑ ΠΡΩΤΑ 4 ΕΤΗ</t>
  </si>
  <si>
    <t>ΓΙΑ ΤΟ 5ο ΕΤΟΣ</t>
  </si>
  <si>
    <t>ΣΙΕΜΕΝΣ</t>
  </si>
  <si>
    <t>ΒΕΡΛΙΝ</t>
  </si>
  <si>
    <t>ΚΑΘΑΡΑ ΠΑΡΟΥΣΑ ΑΞΙΑ ΔΑΠΑΝΗΣ</t>
  </si>
  <si>
    <t>ΠΡΟΤΙΜΑΤΑΙ</t>
  </si>
  <si>
    <t>ΜΕΛΟΥΣΑ ΑΞΙΑ</t>
  </si>
  <si>
    <t>ΠΑΛΡ=ΔΑΝΕΙΟ</t>
  </si>
  <si>
    <t>ΕΤΗΣΙΕΣ ΜΕΙΩΣΕΙΣ ΛΕΙΤΟΥΡΓΙΚΩΝ ΔΑΠΑΝΩΝ</t>
  </si>
  <si>
    <t>ΓΕΙΑ ΣΑΣ</t>
  </si>
  <si>
    <t>ΕΚΠΑΙΔΕΥΤΙΚΟΙ ΣΤΟΧΟΙ</t>
  </si>
  <si>
    <t>Κατανόηση ΜΕΛΟΥΣΑΣ ΑΞΙΑΣ</t>
  </si>
  <si>
    <t>Κατανόηση ΠΑΡΟΥΣΑΣ ΑΞΙΑΣ.</t>
  </si>
  <si>
    <t>Κατανόηση ΕΠΕΝΔΥΣΕΩΝ.</t>
  </si>
  <si>
    <t>ΕΛΕΓΧΟΣ</t>
  </si>
  <si>
    <t>ΤΕΛΟΣ ΕΡΓΑΣΤΗΡΙΟΥ</t>
  </si>
  <si>
    <t>Συνιστούμε την μελέτη των ΦΥΛΛΩΝ που λύσαμε, στο σπίτι.</t>
  </si>
  <si>
    <t>ΟΙΚΟΝΟΜΙΚΑ ΜΑΘΗΜΑΤΙΚΑ</t>
  </si>
  <si>
    <t>ΠΕΡΙΠΤΩΣΗ</t>
  </si>
  <si>
    <t>ΤΕΛΙΚΗ ΑΞΙΑ</t>
  </si>
  <si>
    <t>Χωρίς Συνάρτηση</t>
  </si>
  <si>
    <t>Ετήσιος ανατοκισμός</t>
  </si>
  <si>
    <t>Εξαμηνιαίος ανατοκισμός</t>
  </si>
  <si>
    <t>Διηνεκής ανατοκισμός</t>
  </si>
  <si>
    <t>Ετήσια προεξόφληση</t>
  </si>
  <si>
    <t>Τριμηνιαία προεξόφληση</t>
  </si>
  <si>
    <t>Ετήσια στοιχεία------&gt;</t>
  </si>
  <si>
    <t>ΡΑΝΤΕΣ</t>
  </si>
  <si>
    <t>Παρ.αξία Ληξ/μης Ράντας(6μηνο)</t>
  </si>
  <si>
    <t>Παρ.αξία Ληξ/μης Ράντας(3μηνο)</t>
  </si>
  <si>
    <t>Τελ.αξία Ληξ/μης Ράντας(6μηνο)</t>
  </si>
  <si>
    <t>Τελ.αξία Ληξ/μης Ράντας(3μηνο)</t>
  </si>
  <si>
    <t>Μηνιαία Δόση Δανείου</t>
  </si>
  <si>
    <r>
      <t>Υποθέστε ότι έχετε 1000</t>
    </r>
    <r>
      <rPr>
        <sz val="10"/>
        <rFont val="Calibri"/>
        <family val="2"/>
        <charset val="161"/>
      </rPr>
      <t>€</t>
    </r>
    <r>
      <rPr>
        <sz val="10"/>
        <rFont val="Arial Greek"/>
        <charset val="161"/>
      </rPr>
      <t xml:space="preserve"> στην τράπεζα που δίνει 10% επιτόκιο και τα αφήνετε για 3 έτη.</t>
    </r>
  </si>
  <si>
    <t>Στο τέλος του 2ου έτους (κελί D6) θα έχετε C3+C3*B1).</t>
  </si>
  <si>
    <r>
      <t>Στο τέλος του 3ου έτους (κελί E6) θα έχετε D3+D3*B1). Δηλαδή 1331</t>
    </r>
    <r>
      <rPr>
        <sz val="10"/>
        <rFont val="Calibri"/>
        <family val="2"/>
        <charset val="161"/>
      </rPr>
      <t>€</t>
    </r>
  </si>
  <si>
    <t>ΑΞΙΟΛΟΓΗΣΗ  ΕΠΕΝΔΥΣΕΩΝ</t>
  </si>
  <si>
    <t>Στο τέλος του 1ου έτους (κελί C6) θα έχετε 1000+1000*0,1 ή (B3+B3*B1).</t>
  </si>
  <si>
    <r>
      <t>Υποθέστε ότι έχετε να λάβετε 1331</t>
    </r>
    <r>
      <rPr>
        <sz val="10"/>
        <rFont val="Calibri"/>
        <family val="2"/>
        <charset val="161"/>
      </rPr>
      <t>€</t>
    </r>
    <r>
      <rPr>
        <sz val="10"/>
        <rFont val="Arial Greek"/>
        <charset val="161"/>
      </rPr>
      <t xml:space="preserve"> από φίλο σας μετά από 3 έτη (10% επιτόκιο).(κελί Ε7)</t>
    </r>
  </si>
  <si>
    <t>Στο τέλος του 2ου έτους (κελί D7) θα έχετε ως αξία να λάβετε = Ε7/(1+0,1) .</t>
  </si>
  <si>
    <t>Στο τέλος του 1ου έτους (κελί C7) θα έχετε ως αξία να λάβετε = D7/(1+0,1) .</t>
  </si>
  <si>
    <t>Σήμερα (χρόνος 0)  (κελί Β7) θα έχετε ως αξία να λάβετε = C7/(1+0,1) .</t>
  </si>
  <si>
    <t>Στο κελί G1 εισάγετε τον τύπο της  μαθηματικής συνάρτησης ΜΑ = 1000*(1+0,1)^3</t>
  </si>
  <si>
    <t>Στο κελί A9 εισάγετε τον τύπο της  μαθηματικής συνάρτησης ΠΑ = 1331/(1+0,1)^3</t>
  </si>
  <si>
    <r>
      <t xml:space="preserve">Υποθέστε ότι καταθέτετε στη τράπεζα στο τέλος κάθε χρόνου 1,000 </t>
    </r>
    <r>
      <rPr>
        <sz val="10"/>
        <rFont val="Calibri"/>
        <family val="2"/>
        <charset val="161"/>
      </rPr>
      <t>€</t>
    </r>
    <r>
      <rPr>
        <sz val="10"/>
        <rFont val="Arial Greek"/>
        <charset val="161"/>
      </rPr>
      <t xml:space="preserve"> για 3 έτη με επιτόκιο 10%</t>
    </r>
  </si>
  <si>
    <r>
      <t>Στο τέλος του 2ου χρόνου τα 1000</t>
    </r>
    <r>
      <rPr>
        <sz val="10"/>
        <rFont val="Calibri"/>
        <family val="2"/>
        <charset val="161"/>
      </rPr>
      <t>€ (κελί C20)  θα γίνουν 1000+1000*0,1 (κελί D20).</t>
    </r>
  </si>
  <si>
    <r>
      <t xml:space="preserve">Στο τέλος του 3ου χρόνου τα 1000+1000*0,1 </t>
    </r>
    <r>
      <rPr>
        <sz val="10"/>
        <rFont val="Calibri"/>
        <family val="2"/>
        <charset val="161"/>
      </rPr>
      <t xml:space="preserve"> (κελί D20)  θα γίνουν  D20+D20*0,1  (κελί E20).</t>
    </r>
  </si>
  <si>
    <r>
      <t xml:space="preserve">Στο τέλος του 3ου χρόνου τα 1000 </t>
    </r>
    <r>
      <rPr>
        <sz val="10"/>
        <rFont val="Calibri"/>
        <family val="2"/>
        <charset val="161"/>
      </rPr>
      <t>€</t>
    </r>
    <r>
      <rPr>
        <sz val="10"/>
        <rFont val="Arial Greek"/>
        <charset val="161"/>
      </rPr>
      <t xml:space="preserve">  που βάλαμε στο τέλος του 2ου χρόνου</t>
    </r>
    <r>
      <rPr>
        <sz val="10"/>
        <rFont val="Calibri"/>
        <family val="2"/>
        <charset val="161"/>
      </rPr>
      <t xml:space="preserve"> (κελί D21)  θα γίνουν  D21+D21*0,1  (κελί E21).</t>
    </r>
  </si>
  <si>
    <r>
      <t xml:space="preserve">Στο τέλος του 3ου χρόνου βάζουμε τα τελευταία 1000 </t>
    </r>
    <r>
      <rPr>
        <sz val="10"/>
        <rFont val="Calibri"/>
        <family val="2"/>
        <charset val="161"/>
      </rPr>
      <t>€</t>
    </r>
    <r>
      <rPr>
        <sz val="10"/>
        <rFont val="Arial Greek"/>
        <charset val="161"/>
      </rPr>
      <t xml:space="preserve">  </t>
    </r>
    <r>
      <rPr>
        <sz val="10"/>
        <rFont val="Calibri"/>
        <family val="2"/>
        <charset val="161"/>
      </rPr>
      <t>(κελί E22).</t>
    </r>
  </si>
  <si>
    <t>Αθροίζουμε τα κελιά E20 : E22  στο κελί Ε23.</t>
  </si>
  <si>
    <t xml:space="preserve">Να κάνετε το ίδιο που κάναμε στην Παρούσα αξία (κελιά D7 : B7) </t>
  </si>
  <si>
    <t xml:space="preserve">Μετά βρείτε το άθροισμα των κελιών B31 : B33  στο κελί  B34 </t>
  </si>
  <si>
    <t>Στο κελί F23 εισάγετε τον τύπο της οικονομικής συνάρτησης FV με δεδομένα τα κελιά B1:B3</t>
  </si>
  <si>
    <t>Στο κελί F7 εισάγετε τον τύπο της οικονομικής συνάρτησης FV με δεδομένα τα κελιά B1:B3</t>
  </si>
  <si>
    <t>Στο κελί A8 εισάγετε τον τύπο της οικονομικής συνάρτησης PV με δεδομένα τα κελιά B1:B3</t>
  </si>
  <si>
    <r>
      <t xml:space="preserve">Να προσέξετε την αποπληρωμή ενός δανείου 2487 </t>
    </r>
    <r>
      <rPr>
        <sz val="10"/>
        <rFont val="Calibri"/>
        <family val="2"/>
        <charset val="161"/>
      </rPr>
      <t>€</t>
    </r>
    <r>
      <rPr>
        <sz val="10"/>
        <rFont val="Arial Greek"/>
        <charset val="161"/>
      </rPr>
      <t xml:space="preserve"> (κελί Β41)</t>
    </r>
  </si>
  <si>
    <t>Κατανόηση ΡΑΝΤΑΣ.</t>
  </si>
  <si>
    <t>Δουλεύουμε στο φύλλο BASICS.</t>
  </si>
  <si>
    <t>Μετά μελετούμε και κατανοούμε το φύλλο ASK2</t>
  </si>
  <si>
    <t>Μετά μελετούμε και κατανοούμε το φύλλο ASK1</t>
  </si>
  <si>
    <t>Ο Δ. Δρογκούλας κατέθεσε 8,000 €. σε έναν λογαριασμό Ταμιευτηρίου της Τράπεζας Εργασίας για 4 έτη με ετησίως ανατοκιζόμενο επιτόκιο 8%.Τί ποσό θα έχει συσσωρευτεί στο τέλος του 4ου έτους.(κελί Β5)</t>
  </si>
  <si>
    <t>Αν  το ονομαστικό επιτόκιο ήταν 7% ανατοκιζόμενο μηνιαίως τί ποσό θα έχει συσσωρευτεί σε μια κατάθεση Ταμιευτηρίου 1,000 €  για ένα έτος. (κελί Β12)</t>
  </si>
  <si>
    <t>Ο Κ. Μαντούδης χρειάζεται 40,000 €  για να ανοίξει ένα κατάστημα μετά τις  σπουδές 3 ετών στα ΤΕΙ Κοζάνης. Πόσα χρήματα πρέπει να καταθέσει ο πατέρας του σήμερα (ημέρα εισαγωγής στα ΤΕΙ) σε ένα λογαριασμό της Αγροτικής Τράπεζας με 10% ανατοκιζόμενο εξαμηνιαίως  ώστε να έχει διαθέσιμο το ανωτέρω ποσό.(κελί Β19)</t>
  </si>
  <si>
    <t>να το εξοφλήσει πληρώνοντας 5.000 € στο τέλος κάθε έτους και για 5 έτη.(κελί Β26)</t>
  </si>
  <si>
    <t>Τι ποσό θα εισπράξει στο τέλος του 5ου έτους.(κελί Β31)</t>
  </si>
  <si>
    <t>Μετά δουλεύουμε στο φύλλο ASK3</t>
  </si>
  <si>
    <t>Μετά μελετούμε και κατανοούμε το φύλλο NPV-1</t>
  </si>
  <si>
    <t>Τέλος δουλεύουμε στο φύλλο ΠΛΑΝΟ1</t>
  </si>
  <si>
    <t>Κατανόηση ΠΛΑΝΩΝ - ΣΤΟΧΩΝ &amp; ΦΟΡΩΝ.</t>
  </si>
  <si>
    <t>Μετά μελετούμε και κατανοούμε το φύλλο NPV-2</t>
  </si>
  <si>
    <t>Στο κελί F34 εισάγετε τον τύπο της οικονομικής συνάρτησης PV με δεδομένα τα κελιά B1:B3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</si>
</sst>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#,##0\ &quot;€&quot;;[Red]\-#,##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164" formatCode="#,##0.00\ &quot;Δρχ&quot;;[Red]\-#,##0.00\ &quot;Δρχ&quot;"/>
    <numFmt numFmtId="165" formatCode="_-* #,##0.00\ _Δ_ρ_χ_-;\-* #,##0.00\ _Δ_ρ_χ_-;_-* &quot;-&quot;??\ _Δ_ρ_χ_-;_-@_-"/>
    <numFmt numFmtId="166" formatCode="0.0000"/>
    <numFmt numFmtId="167" formatCode="#.##0_ ;[Red]\-#.##0\ "/>
    <numFmt numFmtId="168" formatCode="0.0%"/>
    <numFmt numFmtId="169" formatCode="#,##0\ &quot;€&quot;"/>
    <numFmt numFmtId="170" formatCode="#,##0_ ;[Red]\-#,##0\ "/>
    <numFmt numFmtId="171" formatCode="#,##0\ _€"/>
  </numFmts>
  <fonts count="34" x14ac:knownFonts="1">
    <font>
      <sz val="10"/>
      <name val="Arial Greek"/>
      <charset val="161"/>
    </font>
    <font>
      <sz val="10"/>
      <name val="Arial Greek"/>
      <charset val="161"/>
    </font>
    <font>
      <b/>
      <u/>
      <sz val="10"/>
      <name val="Arial Greek"/>
      <charset val="161"/>
    </font>
    <font>
      <b/>
      <u/>
      <sz val="9"/>
      <name val="Arial Greek"/>
      <charset val="161"/>
    </font>
    <font>
      <sz val="9"/>
      <name val="Arial Greek"/>
      <charset val="161"/>
    </font>
    <font>
      <sz val="9"/>
      <name val="Arial"/>
      <family val="2"/>
    </font>
    <font>
      <u/>
      <sz val="9"/>
      <name val="Arial"/>
      <family val="2"/>
    </font>
    <font>
      <b/>
      <sz val="9"/>
      <name val="Arial Greek"/>
      <charset val="161"/>
    </font>
    <font>
      <b/>
      <u/>
      <sz val="9"/>
      <name val="Arial"/>
      <family val="2"/>
    </font>
    <font>
      <b/>
      <u/>
      <sz val="8"/>
      <name val="Arial Greek"/>
      <charset val="161"/>
    </font>
    <font>
      <b/>
      <u/>
      <sz val="10"/>
      <name val="Arial Greek"/>
      <family val="2"/>
      <charset val="161"/>
    </font>
    <font>
      <sz val="10"/>
      <name val="Arial Greek"/>
      <family val="2"/>
      <charset val="161"/>
    </font>
    <font>
      <b/>
      <sz val="10"/>
      <name val="Arial Greek"/>
      <family val="2"/>
      <charset val="161"/>
    </font>
    <font>
      <b/>
      <i/>
      <u/>
      <sz val="10"/>
      <name val="Arial Greek"/>
      <family val="2"/>
      <charset val="161"/>
    </font>
    <font>
      <sz val="8"/>
      <name val="Arial Greek"/>
      <charset val="161"/>
    </font>
    <font>
      <sz val="10"/>
      <color indexed="10"/>
      <name val="Arial Greek"/>
      <charset val="161"/>
    </font>
    <font>
      <b/>
      <u/>
      <sz val="10"/>
      <color indexed="10"/>
      <name val="Arial Greek"/>
      <charset val="161"/>
    </font>
    <font>
      <b/>
      <sz val="9"/>
      <color indexed="10"/>
      <name val="Arial Greek"/>
      <charset val="161"/>
    </font>
    <font>
      <b/>
      <u/>
      <sz val="12"/>
      <name val="Arial Greek"/>
      <charset val="161"/>
    </font>
    <font>
      <b/>
      <u/>
      <sz val="11"/>
      <name val="Arial Greek"/>
      <charset val="161"/>
    </font>
    <font>
      <u/>
      <sz val="10"/>
      <name val="Arial Greek"/>
      <charset val="161"/>
    </font>
    <font>
      <b/>
      <sz val="10"/>
      <color indexed="10"/>
      <name val="Arial Greek"/>
      <charset val="161"/>
    </font>
    <font>
      <sz val="12"/>
      <name val="Arial Greek"/>
      <charset val="161"/>
    </font>
    <font>
      <u/>
      <sz val="12"/>
      <name val="Arial Greek"/>
      <charset val="161"/>
    </font>
    <font>
      <sz val="10"/>
      <name val="Calibri"/>
      <family val="2"/>
      <charset val="161"/>
    </font>
    <font>
      <b/>
      <u/>
      <sz val="12"/>
      <color indexed="10"/>
      <name val="Arial Greek"/>
      <charset val="161"/>
    </font>
    <font>
      <b/>
      <u/>
      <sz val="12"/>
      <color indexed="60"/>
      <name val="Arial Greek"/>
      <charset val="161"/>
    </font>
    <font>
      <sz val="12"/>
      <name val="Arial"/>
      <family val="2"/>
    </font>
    <font>
      <b/>
      <u/>
      <sz val="12"/>
      <color indexed="12"/>
      <name val="Arial Greek"/>
      <charset val="161"/>
    </font>
    <font>
      <b/>
      <sz val="12"/>
      <color indexed="14"/>
      <name val="Arial Greek"/>
      <charset val="161"/>
    </font>
    <font>
      <sz val="12"/>
      <color indexed="11"/>
      <name val="Arial Greek"/>
      <charset val="161"/>
    </font>
    <font>
      <sz val="12"/>
      <name val="Arial"/>
      <family val="2"/>
      <charset val="161"/>
    </font>
    <font>
      <b/>
      <u/>
      <sz val="12"/>
      <color rgb="FFFF0000"/>
      <name val="Arial Greek"/>
      <charset val="161"/>
    </font>
    <font>
      <b/>
      <sz val="12"/>
      <color rgb="FFFF0000"/>
      <name val="Arial Greek"/>
      <charset val="161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4" tint="0.59999389629810485"/>
        <bgColor theme="0"/>
      </patternFill>
    </fill>
    <fill>
      <patternFill patternType="solid">
        <fgColor rgb="FF92D050"/>
        <bgColor theme="0"/>
      </patternFill>
    </fill>
    <fill>
      <patternFill patternType="solid">
        <fgColor theme="3" tint="0.59999389629810485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ck">
        <color indexed="64"/>
      </diagonal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/>
    <xf numFmtId="167" fontId="3" fillId="0" borderId="0" xfId="0" quotePrefix="1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164" fontId="3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left" vertical="top"/>
    </xf>
    <xf numFmtId="0" fontId="8" fillId="0" borderId="0" xfId="0" quotePrefix="1" applyFont="1" applyAlignment="1">
      <alignment horizontal="justify"/>
    </xf>
    <xf numFmtId="0" fontId="3" fillId="0" borderId="0" xfId="0" applyFont="1" applyAlignment="1">
      <alignment horizontal="center"/>
    </xf>
    <xf numFmtId="167" fontId="9" fillId="0" borderId="0" xfId="0" quotePrefix="1" applyNumberFormat="1" applyFont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0" xfId="0" quotePrefix="1" applyFont="1" applyAlignment="1">
      <alignment horizontal="left"/>
    </xf>
    <xf numFmtId="9" fontId="11" fillId="0" borderId="0" xfId="0" applyNumberFormat="1" applyFont="1"/>
    <xf numFmtId="0" fontId="13" fillId="0" borderId="0" xfId="0" applyFont="1"/>
    <xf numFmtId="9" fontId="0" fillId="0" borderId="0" xfId="0" applyNumberFormat="1"/>
    <xf numFmtId="0" fontId="15" fillId="0" borderId="0" xfId="0" applyFont="1"/>
    <xf numFmtId="1" fontId="15" fillId="0" borderId="0" xfId="0" applyNumberFormat="1" applyFont="1"/>
    <xf numFmtId="1" fontId="0" fillId="0" borderId="0" xfId="0" applyNumberFormat="1"/>
    <xf numFmtId="0" fontId="16" fillId="0" borderId="0" xfId="0" applyFont="1"/>
    <xf numFmtId="0" fontId="12" fillId="0" borderId="0" xfId="0" applyFont="1"/>
    <xf numFmtId="0" fontId="0" fillId="2" borderId="0" xfId="0" applyFill="1"/>
    <xf numFmtId="0" fontId="0" fillId="3" borderId="1" xfId="0" applyFill="1" applyBorder="1"/>
    <xf numFmtId="0" fontId="12" fillId="3" borderId="1" xfId="0" applyFont="1" applyFill="1" applyBorder="1"/>
    <xf numFmtId="0" fontId="0" fillId="4" borderId="0" xfId="0" applyFill="1"/>
    <xf numFmtId="0" fontId="0" fillId="4" borderId="1" xfId="0" applyFill="1" applyBorder="1"/>
    <xf numFmtId="0" fontId="6" fillId="2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/>
    </xf>
    <xf numFmtId="166" fontId="4" fillId="5" borderId="0" xfId="0" applyNumberFormat="1" applyFont="1" applyFill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7" borderId="0" xfId="0" applyFont="1" applyFill="1"/>
    <xf numFmtId="1" fontId="3" fillId="6" borderId="1" xfId="0" applyNumberFormat="1" applyFont="1" applyFill="1" applyBorder="1" applyAlignment="1">
      <alignment horizontal="center"/>
    </xf>
    <xf numFmtId="0" fontId="17" fillId="7" borderId="0" xfId="0" applyFont="1" applyFill="1"/>
    <xf numFmtId="0" fontId="4" fillId="8" borderId="0" xfId="0" applyFont="1" applyFill="1"/>
    <xf numFmtId="0" fontId="18" fillId="8" borderId="0" xfId="0" applyFont="1" applyFill="1"/>
    <xf numFmtId="0" fontId="19" fillId="0" borderId="0" xfId="0" applyFont="1"/>
    <xf numFmtId="8" fontId="0" fillId="0" borderId="0" xfId="0" applyNumberFormat="1"/>
    <xf numFmtId="0" fontId="11" fillId="2" borderId="0" xfId="0" applyFont="1" applyFill="1"/>
    <xf numFmtId="0" fontId="0" fillId="0" borderId="0" xfId="0" applyFill="1"/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4" xfId="0" applyFont="1" applyBorder="1" applyAlignment="1">
      <alignment horizontal="right"/>
    </xf>
    <xf numFmtId="0" fontId="0" fillId="2" borderId="0" xfId="0" applyFill="1" applyAlignment="1">
      <alignment horizontal="center"/>
    </xf>
    <xf numFmtId="1" fontId="0" fillId="4" borderId="0" xfId="0" applyNumberFormat="1" applyFill="1"/>
    <xf numFmtId="0" fontId="0" fillId="7" borderId="0" xfId="0" applyFill="1"/>
    <xf numFmtId="0" fontId="0" fillId="3" borderId="5" xfId="0" applyFill="1" applyBorder="1"/>
    <xf numFmtId="0" fontId="0" fillId="3" borderId="6" xfId="0" applyFill="1" applyBorder="1"/>
    <xf numFmtId="8" fontId="21" fillId="3" borderId="1" xfId="0" applyNumberFormat="1" applyFont="1" applyFill="1" applyBorder="1"/>
    <xf numFmtId="0" fontId="0" fillId="7" borderId="1" xfId="0" applyFill="1" applyBorder="1"/>
    <xf numFmtId="0" fontId="15" fillId="3" borderId="1" xfId="0" applyFont="1" applyFill="1" applyBorder="1"/>
    <xf numFmtId="8" fontId="0" fillId="3" borderId="1" xfId="0" applyNumberFormat="1" applyFill="1" applyBorder="1"/>
    <xf numFmtId="1" fontId="0" fillId="3" borderId="6" xfId="0" applyNumberFormat="1" applyFill="1" applyBorder="1"/>
    <xf numFmtId="1" fontId="15" fillId="3" borderId="6" xfId="0" applyNumberFormat="1" applyFont="1" applyFill="1" applyBorder="1"/>
    <xf numFmtId="6" fontId="0" fillId="3" borderId="1" xfId="0" applyNumberFormat="1" applyFill="1" applyBorder="1"/>
    <xf numFmtId="170" fontId="0" fillId="0" borderId="0" xfId="0" applyNumberFormat="1"/>
    <xf numFmtId="1" fontId="0" fillId="3" borderId="0" xfId="0" applyNumberFormat="1" applyFill="1"/>
    <xf numFmtId="164" fontId="12" fillId="6" borderId="1" xfId="0" applyNumberFormat="1" applyFont="1" applyFill="1" applyBorder="1"/>
    <xf numFmtId="8" fontId="0" fillId="6" borderId="1" xfId="0" applyNumberFormat="1" applyFill="1" applyBorder="1"/>
    <xf numFmtId="0" fontId="2" fillId="2" borderId="0" xfId="0" applyFont="1" applyFill="1" applyAlignment="1">
      <alignment horizontal="center"/>
    </xf>
    <xf numFmtId="0" fontId="22" fillId="0" borderId="0" xfId="0" applyFont="1"/>
    <xf numFmtId="0" fontId="1" fillId="0" borderId="0" xfId="0" applyFont="1"/>
    <xf numFmtId="0" fontId="23" fillId="0" borderId="0" xfId="0" applyFont="1" applyFill="1" applyAlignment="1">
      <alignment horizontal="center"/>
    </xf>
    <xf numFmtId="0" fontId="4" fillId="0" borderId="0" xfId="0" applyFont="1" applyFill="1" applyBorder="1"/>
    <xf numFmtId="169" fontId="11" fillId="0" borderId="0" xfId="0" applyNumberFormat="1" applyFont="1"/>
    <xf numFmtId="0" fontId="22" fillId="9" borderId="0" xfId="0" applyFont="1" applyFill="1"/>
    <xf numFmtId="0" fontId="26" fillId="9" borderId="6" xfId="0" applyFont="1" applyFill="1" applyBorder="1" applyAlignment="1">
      <alignment horizontal="center"/>
    </xf>
    <xf numFmtId="0" fontId="18" fillId="9" borderId="6" xfId="0" applyFont="1" applyFill="1" applyBorder="1" applyAlignment="1">
      <alignment horizontal="center"/>
    </xf>
    <xf numFmtId="0" fontId="32" fillId="9" borderId="6" xfId="0" applyFont="1" applyFill="1" applyBorder="1" applyAlignment="1">
      <alignment horizontal="center"/>
    </xf>
    <xf numFmtId="0" fontId="22" fillId="10" borderId="6" xfId="0" applyFont="1" applyFill="1" applyBorder="1" applyAlignment="1">
      <alignment horizontal="center"/>
    </xf>
    <xf numFmtId="168" fontId="22" fillId="10" borderId="6" xfId="0" applyNumberFormat="1" applyFont="1" applyFill="1" applyBorder="1" applyAlignment="1">
      <alignment horizontal="center"/>
    </xf>
    <xf numFmtId="169" fontId="22" fillId="10" borderId="6" xfId="0" applyNumberFormat="1" applyFont="1" applyFill="1" applyBorder="1" applyAlignment="1">
      <alignment horizontal="center"/>
    </xf>
    <xf numFmtId="3" fontId="22" fillId="10" borderId="6" xfId="1" applyNumberFormat="1" applyFont="1" applyFill="1" applyBorder="1" applyAlignment="1">
      <alignment horizontal="center"/>
    </xf>
    <xf numFmtId="169" fontId="27" fillId="10" borderId="6" xfId="0" applyNumberFormat="1" applyFont="1" applyFill="1" applyBorder="1" applyAlignment="1">
      <alignment horizontal="center" vertical="top" wrapText="1"/>
    </xf>
    <xf numFmtId="0" fontId="22" fillId="11" borderId="6" xfId="0" applyFont="1" applyFill="1" applyBorder="1" applyAlignment="1">
      <alignment horizontal="center"/>
    </xf>
    <xf numFmtId="168" fontId="22" fillId="11" borderId="6" xfId="0" applyNumberFormat="1" applyFont="1" applyFill="1" applyBorder="1" applyAlignment="1">
      <alignment horizontal="center"/>
    </xf>
    <xf numFmtId="169" fontId="22" fillId="11" borderId="6" xfId="0" applyNumberFormat="1" applyFont="1" applyFill="1" applyBorder="1" applyAlignment="1">
      <alignment horizontal="center"/>
    </xf>
    <xf numFmtId="3" fontId="22" fillId="11" borderId="6" xfId="1" applyNumberFormat="1" applyFont="1" applyFill="1" applyBorder="1" applyAlignment="1">
      <alignment horizontal="center"/>
    </xf>
    <xf numFmtId="169" fontId="27" fillId="11" borderId="6" xfId="0" applyNumberFormat="1" applyFont="1" applyFill="1" applyBorder="1" applyAlignment="1">
      <alignment horizontal="center" vertical="top" wrapText="1"/>
    </xf>
    <xf numFmtId="0" fontId="32" fillId="10" borderId="6" xfId="0" applyFont="1" applyFill="1" applyBorder="1" applyAlignment="1">
      <alignment horizontal="center"/>
    </xf>
    <xf numFmtId="169" fontId="22" fillId="10" borderId="6" xfId="0" applyNumberFormat="1" applyFont="1" applyFill="1" applyBorder="1"/>
    <xf numFmtId="169" fontId="22" fillId="11" borderId="6" xfId="0" applyNumberFormat="1" applyFont="1" applyFill="1" applyBorder="1"/>
    <xf numFmtId="0" fontId="28" fillId="9" borderId="6" xfId="0" applyFont="1" applyFill="1" applyBorder="1" applyAlignment="1">
      <alignment horizontal="center"/>
    </xf>
    <xf numFmtId="168" fontId="29" fillId="9" borderId="6" xfId="0" applyNumberFormat="1" applyFont="1" applyFill="1" applyBorder="1" applyAlignment="1">
      <alignment horizontal="center"/>
    </xf>
    <xf numFmtId="0" fontId="29" fillId="9" borderId="6" xfId="0" applyFont="1" applyFill="1" applyBorder="1" applyAlignment="1">
      <alignment horizontal="center"/>
    </xf>
    <xf numFmtId="169" fontId="29" fillId="9" borderId="6" xfId="0" applyNumberFormat="1" applyFont="1" applyFill="1" applyBorder="1" applyAlignment="1">
      <alignment horizontal="center"/>
    </xf>
    <xf numFmtId="0" fontId="22" fillId="9" borderId="6" xfId="0" applyFont="1" applyFill="1" applyBorder="1"/>
    <xf numFmtId="0" fontId="22" fillId="10" borderId="6" xfId="0" applyFont="1" applyFill="1" applyBorder="1"/>
    <xf numFmtId="0" fontId="22" fillId="12" borderId="6" xfId="0" applyFont="1" applyFill="1" applyBorder="1" applyAlignment="1">
      <alignment horizontal="center"/>
    </xf>
    <xf numFmtId="168" fontId="22" fillId="12" borderId="6" xfId="0" applyNumberFormat="1" applyFont="1" applyFill="1" applyBorder="1" applyAlignment="1">
      <alignment horizontal="center"/>
    </xf>
    <xf numFmtId="3" fontId="22" fillId="12" borderId="6" xfId="1" applyNumberFormat="1" applyFont="1" applyFill="1" applyBorder="1" applyAlignment="1">
      <alignment horizontal="center"/>
    </xf>
    <xf numFmtId="0" fontId="22" fillId="12" borderId="6" xfId="0" applyFont="1" applyFill="1" applyBorder="1"/>
    <xf numFmtId="0" fontId="22" fillId="9" borderId="0" xfId="0" applyFont="1" applyFill="1" applyAlignment="1">
      <alignment horizontal="right"/>
    </xf>
    <xf numFmtId="0" fontId="22" fillId="9" borderId="0" xfId="0" applyFont="1" applyFill="1" applyAlignment="1">
      <alignment horizontal="center"/>
    </xf>
    <xf numFmtId="0" fontId="30" fillId="9" borderId="0" xfId="0" applyFont="1" applyFill="1"/>
    <xf numFmtId="0" fontId="0" fillId="0" borderId="0" xfId="0" applyFill="1" applyBorder="1"/>
    <xf numFmtId="169" fontId="0" fillId="0" borderId="0" xfId="0" applyNumberFormat="1"/>
    <xf numFmtId="0" fontId="0" fillId="13" borderId="0" xfId="0" applyFill="1" applyBorder="1"/>
    <xf numFmtId="0" fontId="0" fillId="13" borderId="0" xfId="0" applyFill="1"/>
    <xf numFmtId="0" fontId="0" fillId="0" borderId="0" xfId="0" applyFont="1"/>
    <xf numFmtId="0" fontId="22" fillId="0" borderId="0" xfId="0" applyFont="1" applyFill="1"/>
    <xf numFmtId="0" fontId="12" fillId="0" borderId="0" xfId="0" applyFont="1" applyFill="1" applyBorder="1"/>
    <xf numFmtId="169" fontId="13" fillId="0" borderId="0" xfId="0" quotePrefix="1" applyNumberFormat="1" applyFont="1" applyAlignment="1">
      <alignment horizontal="center"/>
    </xf>
    <xf numFmtId="8" fontId="11" fillId="0" borderId="0" xfId="0" applyNumberFormat="1" applyFont="1" applyAlignment="1">
      <alignment horizontal="center"/>
    </xf>
    <xf numFmtId="42" fontId="11" fillId="0" borderId="0" xfId="0" applyNumberFormat="1" applyFont="1"/>
    <xf numFmtId="42" fontId="13" fillId="0" borderId="0" xfId="0" applyNumberFormat="1" applyFont="1"/>
    <xf numFmtId="17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0" fontId="33" fillId="0" borderId="0" xfId="0" applyFont="1"/>
    <xf numFmtId="0" fontId="0" fillId="14" borderId="0" xfId="0" applyFill="1"/>
    <xf numFmtId="0" fontId="25" fillId="9" borderId="6" xfId="0" applyFont="1" applyFill="1" applyBorder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top" wrapText="1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21</xdr:row>
      <xdr:rowOff>0</xdr:rowOff>
    </xdr:from>
    <xdr:to>
      <xdr:col>5</xdr:col>
      <xdr:colOff>590550</xdr:colOff>
      <xdr:row>21</xdr:row>
      <xdr:rowOff>0</xdr:rowOff>
    </xdr:to>
    <xdr:sp macro="" textlink="">
      <xdr:nvSpPr>
        <xdr:cNvPr id="2075" name="Line 2"/>
        <xdr:cNvSpPr>
          <a:spLocks noChangeShapeType="1"/>
        </xdr:cNvSpPr>
      </xdr:nvSpPr>
      <xdr:spPr bwMode="auto">
        <a:xfrm flipV="1">
          <a:off x="4962525" y="3400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14</xdr:row>
      <xdr:rowOff>0</xdr:rowOff>
    </xdr:from>
    <xdr:to>
      <xdr:col>4</xdr:col>
      <xdr:colOff>590550</xdr:colOff>
      <xdr:row>14</xdr:row>
      <xdr:rowOff>0</xdr:rowOff>
    </xdr:to>
    <xdr:sp macro="" textlink="">
      <xdr:nvSpPr>
        <xdr:cNvPr id="3097" name="Line 1"/>
        <xdr:cNvSpPr>
          <a:spLocks noChangeShapeType="1"/>
        </xdr:cNvSpPr>
      </xdr:nvSpPr>
      <xdr:spPr bwMode="auto">
        <a:xfrm flipV="1">
          <a:off x="6219825" y="2266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A15" sqref="A15"/>
    </sheetView>
  </sheetViews>
  <sheetFormatPr defaultRowHeight="15" x14ac:dyDescent="0.2"/>
  <cols>
    <col min="1" max="7" width="9.140625" style="68"/>
    <col min="8" max="8" width="9.85546875" style="68" bestFit="1" customWidth="1"/>
    <col min="9" max="9" width="24.28515625" style="68" bestFit="1" customWidth="1"/>
    <col min="10" max="16384" width="9.140625" style="68"/>
  </cols>
  <sheetData>
    <row r="1" spans="1:9" x14ac:dyDescent="0.2">
      <c r="A1" s="53" t="s">
        <v>64</v>
      </c>
    </row>
    <row r="2" spans="1:9" x14ac:dyDescent="0.2">
      <c r="A2" s="47"/>
    </row>
    <row r="3" spans="1:9" x14ac:dyDescent="0.2">
      <c r="A3" s="1" t="s">
        <v>65</v>
      </c>
    </row>
    <row r="4" spans="1:9" x14ac:dyDescent="0.2">
      <c r="A4" s="69" t="s">
        <v>66</v>
      </c>
    </row>
    <row r="5" spans="1:9" x14ac:dyDescent="0.2">
      <c r="A5" s="69" t="s">
        <v>67</v>
      </c>
    </row>
    <row r="6" spans="1:9" x14ac:dyDescent="0.2">
      <c r="A6" s="107" t="s">
        <v>111</v>
      </c>
    </row>
    <row r="7" spans="1:9" x14ac:dyDescent="0.2">
      <c r="A7" s="69" t="s">
        <v>68</v>
      </c>
    </row>
    <row r="8" spans="1:9" x14ac:dyDescent="0.2">
      <c r="A8" s="107" t="s">
        <v>123</v>
      </c>
    </row>
    <row r="10" spans="1:9" ht="15.75" x14ac:dyDescent="0.25">
      <c r="A10" s="117" t="s">
        <v>112</v>
      </c>
      <c r="H10" s="70"/>
      <c r="I10" s="70"/>
    </row>
    <row r="11" spans="1:9" ht="15.75" x14ac:dyDescent="0.25">
      <c r="A11" s="117" t="s">
        <v>114</v>
      </c>
      <c r="H11" s="71"/>
      <c r="I11" s="71"/>
    </row>
    <row r="12" spans="1:9" ht="15.75" x14ac:dyDescent="0.25">
      <c r="A12" s="117" t="s">
        <v>113</v>
      </c>
      <c r="I12" s="71"/>
    </row>
    <row r="13" spans="1:9" ht="15.75" x14ac:dyDescent="0.25">
      <c r="A13" s="117" t="s">
        <v>121</v>
      </c>
      <c r="I13" s="71"/>
    </row>
    <row r="14" spans="1:9" ht="15.75" x14ac:dyDescent="0.25">
      <c r="A14" s="117" t="s">
        <v>124</v>
      </c>
      <c r="I14" s="71"/>
    </row>
    <row r="15" spans="1:9" ht="15.75" x14ac:dyDescent="0.25">
      <c r="A15" s="117" t="s">
        <v>120</v>
      </c>
      <c r="I15" s="71"/>
    </row>
    <row r="16" spans="1:9" ht="15.75" x14ac:dyDescent="0.25">
      <c r="A16" s="117" t="s">
        <v>122</v>
      </c>
      <c r="I16" s="71"/>
    </row>
    <row r="17" spans="1:9" x14ac:dyDescent="0.2">
      <c r="A17"/>
      <c r="I17" s="108"/>
    </row>
    <row r="18" spans="1:9" x14ac:dyDescent="0.2">
      <c r="A18" s="69"/>
    </row>
    <row r="19" spans="1:9" x14ac:dyDescent="0.2">
      <c r="A19" t="s">
        <v>69</v>
      </c>
    </row>
    <row r="20" spans="1:9" x14ac:dyDescent="0.2">
      <c r="A20"/>
    </row>
    <row r="22" spans="1:9" x14ac:dyDescent="0.2">
      <c r="A22" s="53" t="s">
        <v>70</v>
      </c>
    </row>
    <row r="23" spans="1:9" x14ac:dyDescent="0.2">
      <c r="A23" s="22" t="s">
        <v>71</v>
      </c>
    </row>
  </sheetData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topLeftCell="A25" workbookViewId="0">
      <selection activeCell="F41" sqref="F41"/>
    </sheetView>
  </sheetViews>
  <sheetFormatPr defaultRowHeight="12.75" x14ac:dyDescent="0.2"/>
  <cols>
    <col min="1" max="1" width="14.85546875" bestFit="1" customWidth="1"/>
    <col min="2" max="2" width="6.85546875" customWidth="1"/>
    <col min="3" max="3" width="15" customWidth="1"/>
    <col min="4" max="4" width="15.42578125" customWidth="1"/>
    <col min="5" max="5" width="17" customWidth="1"/>
    <col min="6" max="6" width="15.140625" bestFit="1" customWidth="1"/>
  </cols>
  <sheetData>
    <row r="1" spans="1:17" x14ac:dyDescent="0.2">
      <c r="A1" t="s">
        <v>39</v>
      </c>
      <c r="B1" s="21">
        <v>0.1</v>
      </c>
      <c r="H1" t="s">
        <v>88</v>
      </c>
    </row>
    <row r="2" spans="1:17" x14ac:dyDescent="0.2">
      <c r="A2" t="s">
        <v>40</v>
      </c>
      <c r="B2">
        <v>3</v>
      </c>
      <c r="H2" t="s">
        <v>92</v>
      </c>
    </row>
    <row r="3" spans="1:17" x14ac:dyDescent="0.2">
      <c r="A3" t="s">
        <v>38</v>
      </c>
      <c r="B3" s="104">
        <v>1000</v>
      </c>
      <c r="H3" t="s">
        <v>89</v>
      </c>
    </row>
    <row r="4" spans="1:17" ht="13.5" thickBot="1" x14ac:dyDescent="0.25">
      <c r="H4" t="s">
        <v>90</v>
      </c>
    </row>
    <row r="5" spans="1:17" ht="14.25" thickTop="1" thickBot="1" x14ac:dyDescent="0.25">
      <c r="A5" t="s">
        <v>40</v>
      </c>
      <c r="B5" s="48">
        <v>0</v>
      </c>
      <c r="C5" s="49">
        <v>1</v>
      </c>
      <c r="D5" s="49">
        <v>2</v>
      </c>
      <c r="E5" s="50">
        <v>3</v>
      </c>
      <c r="H5" t="s">
        <v>97</v>
      </c>
    </row>
    <row r="6" spans="1:17" ht="14.25" thickTop="1" thickBot="1" x14ac:dyDescent="0.25">
      <c r="B6" s="30">
        <f>B3</f>
        <v>1000</v>
      </c>
      <c r="C6" s="55"/>
      <c r="D6" s="55"/>
      <c r="E6" s="55"/>
      <c r="F6" s="27" t="s">
        <v>61</v>
      </c>
      <c r="G6" s="57"/>
      <c r="H6" t="s">
        <v>108</v>
      </c>
    </row>
    <row r="7" spans="1:17" ht="13.5" thickTop="1" x14ac:dyDescent="0.2">
      <c r="A7" s="27" t="s">
        <v>20</v>
      </c>
      <c r="B7" s="28"/>
      <c r="C7" s="54"/>
      <c r="D7" s="54"/>
      <c r="E7" s="30">
        <v>1331</v>
      </c>
      <c r="F7" s="56"/>
      <c r="H7" s="118"/>
      <c r="I7" s="118"/>
      <c r="J7" s="118"/>
      <c r="K7" s="118"/>
      <c r="L7" s="118"/>
      <c r="M7" s="118"/>
      <c r="N7" s="118"/>
      <c r="O7" s="118"/>
      <c r="P7" s="118"/>
    </row>
    <row r="8" spans="1:17" x14ac:dyDescent="0.2">
      <c r="A8" s="56"/>
      <c r="H8" t="s">
        <v>93</v>
      </c>
    </row>
    <row r="9" spans="1:17" x14ac:dyDescent="0.2">
      <c r="A9" s="57"/>
      <c r="H9" t="s">
        <v>94</v>
      </c>
    </row>
    <row r="10" spans="1:17" x14ac:dyDescent="0.2">
      <c r="A10" s="103"/>
      <c r="H10" t="s">
        <v>95</v>
      </c>
    </row>
    <row r="11" spans="1:17" x14ac:dyDescent="0.2">
      <c r="A11" s="103"/>
      <c r="H11" t="s">
        <v>96</v>
      </c>
    </row>
    <row r="12" spans="1:17" x14ac:dyDescent="0.2">
      <c r="A12" s="103"/>
      <c r="H12" t="s">
        <v>109</v>
      </c>
    </row>
    <row r="13" spans="1:17" x14ac:dyDescent="0.2">
      <c r="A13" s="103"/>
      <c r="H13" t="s">
        <v>98</v>
      </c>
    </row>
    <row r="14" spans="1:17" x14ac:dyDescent="0.2">
      <c r="A14" s="103"/>
    </row>
    <row r="15" spans="1:17" x14ac:dyDescent="0.2">
      <c r="A15" s="105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spans="1:17" x14ac:dyDescent="0.2">
      <c r="A16" s="103"/>
    </row>
    <row r="17" spans="1:16" x14ac:dyDescent="0.2">
      <c r="A17" s="103"/>
      <c r="H17" t="s">
        <v>99</v>
      </c>
    </row>
    <row r="18" spans="1:16" ht="13.5" thickBot="1" x14ac:dyDescent="0.25">
      <c r="A18" s="47"/>
      <c r="H18" t="s">
        <v>100</v>
      </c>
    </row>
    <row r="19" spans="1:16" ht="14.25" thickTop="1" thickBot="1" x14ac:dyDescent="0.25">
      <c r="B19" s="48">
        <v>0</v>
      </c>
      <c r="C19" s="49">
        <v>1</v>
      </c>
      <c r="D19" s="49">
        <v>2</v>
      </c>
      <c r="E19" s="50">
        <v>3</v>
      </c>
      <c r="F19" s="51" t="s">
        <v>53</v>
      </c>
      <c r="H19" t="s">
        <v>101</v>
      </c>
    </row>
    <row r="20" spans="1:16" ht="14.25" thickTop="1" thickBot="1" x14ac:dyDescent="0.25">
      <c r="C20" s="30">
        <f>B3</f>
        <v>1000</v>
      </c>
      <c r="D20" s="55"/>
      <c r="E20" s="55"/>
    </row>
    <row r="21" spans="1:16" ht="14.25" thickTop="1" thickBot="1" x14ac:dyDescent="0.25">
      <c r="D21" s="30">
        <f>B3</f>
        <v>1000</v>
      </c>
      <c r="E21" s="55"/>
      <c r="H21" t="s">
        <v>102</v>
      </c>
    </row>
    <row r="22" spans="1:16" ht="13.5" thickTop="1" x14ac:dyDescent="0.2">
      <c r="E22" s="30">
        <f>B3</f>
        <v>1000</v>
      </c>
      <c r="H22" t="s">
        <v>103</v>
      </c>
    </row>
    <row r="23" spans="1:16" x14ac:dyDescent="0.2">
      <c r="E23" s="58"/>
      <c r="F23" s="59"/>
    </row>
    <row r="24" spans="1:16" x14ac:dyDescent="0.2">
      <c r="F24" s="45"/>
      <c r="H24" t="s">
        <v>104</v>
      </c>
    </row>
    <row r="25" spans="1:16" x14ac:dyDescent="0.2">
      <c r="H25" t="s">
        <v>107</v>
      </c>
    </row>
    <row r="27" spans="1:16" x14ac:dyDescent="0.2">
      <c r="H27" s="118"/>
      <c r="I27" s="118"/>
      <c r="J27" s="118"/>
      <c r="K27" s="118"/>
      <c r="L27" s="118"/>
      <c r="M27" s="118"/>
      <c r="N27" s="118"/>
      <c r="O27" s="118"/>
      <c r="P27" s="118"/>
    </row>
    <row r="29" spans="1:16" ht="13.5" thickBot="1" x14ac:dyDescent="0.25">
      <c r="H29" t="s">
        <v>105</v>
      </c>
    </row>
    <row r="30" spans="1:16" ht="14.25" thickTop="1" thickBot="1" x14ac:dyDescent="0.25">
      <c r="B30" s="48">
        <v>0</v>
      </c>
      <c r="C30" s="49">
        <v>1</v>
      </c>
      <c r="D30" s="49">
        <v>2</v>
      </c>
      <c r="E30" s="50">
        <v>3</v>
      </c>
      <c r="F30" s="51" t="s">
        <v>51</v>
      </c>
      <c r="H30" t="s">
        <v>106</v>
      </c>
    </row>
    <row r="31" spans="1:16" ht="14.25" thickTop="1" thickBot="1" x14ac:dyDescent="0.25">
      <c r="B31" s="60"/>
      <c r="C31" s="60"/>
      <c r="D31" s="60"/>
      <c r="E31" s="30">
        <v>1000</v>
      </c>
      <c r="H31" t="s">
        <v>125</v>
      </c>
    </row>
    <row r="32" spans="1:16" ht="14.25" thickTop="1" thickBot="1" x14ac:dyDescent="0.25">
      <c r="B32" s="60"/>
      <c r="C32" s="60"/>
      <c r="D32" s="52">
        <f>B3</f>
        <v>1000</v>
      </c>
    </row>
    <row r="33" spans="2:16" ht="14.25" thickTop="1" thickBot="1" x14ac:dyDescent="0.25">
      <c r="B33" s="60"/>
      <c r="C33" s="52">
        <f>B3</f>
        <v>1000</v>
      </c>
      <c r="D33" s="24"/>
    </row>
    <row r="34" spans="2:16" ht="14.25" thickTop="1" thickBot="1" x14ac:dyDescent="0.25">
      <c r="B34" s="61"/>
      <c r="C34" s="24"/>
      <c r="D34" s="24"/>
      <c r="F34" s="62"/>
    </row>
    <row r="35" spans="2:16" ht="13.5" thickTop="1" x14ac:dyDescent="0.2"/>
    <row r="36" spans="2:16" x14ac:dyDescent="0.2">
      <c r="H36" s="118"/>
      <c r="I36" s="118"/>
      <c r="J36" s="118"/>
      <c r="K36" s="118"/>
      <c r="L36" s="118"/>
      <c r="M36" s="118"/>
      <c r="N36" s="118"/>
      <c r="O36" s="118"/>
      <c r="P36" s="118"/>
    </row>
    <row r="39" spans="2:16" ht="13.5" thickBot="1" x14ac:dyDescent="0.25">
      <c r="H39" t="s">
        <v>110</v>
      </c>
    </row>
    <row r="40" spans="2:16" ht="14.25" thickTop="1" thickBot="1" x14ac:dyDescent="0.25">
      <c r="B40" s="48">
        <v>0</v>
      </c>
      <c r="C40" s="49">
        <v>1</v>
      </c>
      <c r="D40" s="49">
        <v>2</v>
      </c>
      <c r="E40" s="50">
        <v>3</v>
      </c>
      <c r="F40" s="51" t="s">
        <v>62</v>
      </c>
    </row>
    <row r="41" spans="2:16" ht="13.5" thickTop="1" x14ac:dyDescent="0.2">
      <c r="B41" s="64">
        <v>2487</v>
      </c>
      <c r="C41" s="24">
        <f>B41*(1+$B$1)</f>
        <v>2735.7000000000003</v>
      </c>
      <c r="D41" s="24"/>
      <c r="E41" s="24"/>
      <c r="F41" s="63">
        <f>PMT(B1,B2,B41)</f>
        <v>-1000.0595166163145</v>
      </c>
    </row>
    <row r="42" spans="2:16" x14ac:dyDescent="0.2">
      <c r="C42" s="23">
        <v>1000</v>
      </c>
      <c r="D42" s="24"/>
      <c r="E42" s="24"/>
    </row>
    <row r="43" spans="2:16" x14ac:dyDescent="0.2">
      <c r="C43" s="24">
        <f>C41-C42</f>
        <v>1735.7000000000003</v>
      </c>
      <c r="D43" s="24">
        <f>C43*(1+$B$1)</f>
        <v>1909.2700000000004</v>
      </c>
      <c r="E43" s="24"/>
    </row>
    <row r="44" spans="2:16" x14ac:dyDescent="0.2">
      <c r="C44" s="24"/>
      <c r="D44" s="23">
        <v>1000</v>
      </c>
      <c r="E44" s="24"/>
    </row>
    <row r="45" spans="2:16" x14ac:dyDescent="0.2">
      <c r="C45" s="24"/>
      <c r="D45" s="24">
        <f>D43-D44</f>
        <v>909.27000000000044</v>
      </c>
      <c r="E45" s="24">
        <f>D45*(1+$B$1)</f>
        <v>1000.1970000000006</v>
      </c>
    </row>
    <row r="46" spans="2:16" x14ac:dyDescent="0.2">
      <c r="C46" s="24"/>
      <c r="D46" s="24"/>
      <c r="E46" s="23">
        <v>1000</v>
      </c>
    </row>
    <row r="47" spans="2:16" x14ac:dyDescent="0.2">
      <c r="C47" s="24"/>
      <c r="D47" s="24"/>
      <c r="E47" s="64">
        <f>E45-E46</f>
        <v>0.19700000000057116</v>
      </c>
    </row>
  </sheetData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20" sqref="A20"/>
    </sheetView>
  </sheetViews>
  <sheetFormatPr defaultRowHeight="15" x14ac:dyDescent="0.2"/>
  <cols>
    <col min="1" max="1" width="37.28515625" style="100" bestFit="1" customWidth="1"/>
    <col min="2" max="2" width="12.28515625" style="73" customWidth="1"/>
    <col min="3" max="3" width="12.42578125" style="73" bestFit="1" customWidth="1"/>
    <col min="4" max="4" width="13.42578125" style="73" bestFit="1" customWidth="1"/>
    <col min="5" max="5" width="18.28515625" style="73" bestFit="1" customWidth="1"/>
    <col min="6" max="6" width="21" style="73" bestFit="1" customWidth="1"/>
    <col min="7" max="16384" width="9.140625" style="73"/>
  </cols>
  <sheetData>
    <row r="1" spans="1:6" ht="17.25" thickTop="1" thickBot="1" x14ac:dyDescent="0.25">
      <c r="A1" s="119" t="s">
        <v>72</v>
      </c>
      <c r="B1" s="119"/>
      <c r="C1" s="119"/>
      <c r="D1" s="119"/>
      <c r="E1" s="119"/>
      <c r="F1" s="119"/>
    </row>
    <row r="2" spans="1:6" ht="17.25" thickTop="1" thickBot="1" x14ac:dyDescent="0.3">
      <c r="A2" s="74" t="s">
        <v>73</v>
      </c>
      <c r="B2" s="75" t="s">
        <v>39</v>
      </c>
      <c r="C2" s="75" t="s">
        <v>40</v>
      </c>
      <c r="D2" s="75" t="s">
        <v>38</v>
      </c>
      <c r="E2" s="76" t="s">
        <v>74</v>
      </c>
      <c r="F2" s="75" t="s">
        <v>75</v>
      </c>
    </row>
    <row r="3" spans="1:6" ht="16.5" thickTop="1" thickBot="1" x14ac:dyDescent="0.25">
      <c r="A3" s="77" t="s">
        <v>76</v>
      </c>
      <c r="B3" s="78">
        <v>0.19</v>
      </c>
      <c r="C3" s="77">
        <v>3</v>
      </c>
      <c r="D3" s="79">
        <v>150000</v>
      </c>
      <c r="E3" s="80">
        <f>FV(B3,C3,,-D3,0)</f>
        <v>252773.84999999998</v>
      </c>
      <c r="F3" s="81">
        <f>D3*(1+B3)^C3</f>
        <v>252773.84999999998</v>
      </c>
    </row>
    <row r="4" spans="1:6" ht="16.5" thickTop="1" thickBot="1" x14ac:dyDescent="0.25">
      <c r="A4" s="77" t="s">
        <v>77</v>
      </c>
      <c r="B4" s="78">
        <f>B3/2</f>
        <v>9.5000000000000001E-2</v>
      </c>
      <c r="C4" s="77">
        <f>C3*2</f>
        <v>6</v>
      </c>
      <c r="D4" s="79">
        <f>D3</f>
        <v>150000</v>
      </c>
      <c r="E4" s="80">
        <f>FV(B4,C4,,-D4,0)</f>
        <v>258568.71319847109</v>
      </c>
      <c r="F4" s="81">
        <f>D4*(1+B4)^C4</f>
        <v>258568.71319847109</v>
      </c>
    </row>
    <row r="5" spans="1:6" ht="16.5" thickTop="1" thickBot="1" x14ac:dyDescent="0.25">
      <c r="A5" s="77" t="s">
        <v>78</v>
      </c>
      <c r="B5" s="78">
        <v>0.19</v>
      </c>
      <c r="C5" s="77">
        <v>3</v>
      </c>
      <c r="D5" s="79">
        <f>D4</f>
        <v>150000</v>
      </c>
      <c r="E5" s="80">
        <f>EXP(C4*B4)*D5</f>
        <v>265240.05771506031</v>
      </c>
      <c r="F5" s="81">
        <f>2.7182^(B5*C5)*D5</f>
        <v>265235.50650719617</v>
      </c>
    </row>
    <row r="6" spans="1:6" ht="16.5" thickTop="1" thickBot="1" x14ac:dyDescent="0.25">
      <c r="A6" s="82"/>
      <c r="B6" s="83"/>
      <c r="C6" s="82"/>
      <c r="D6" s="84"/>
      <c r="E6" s="85"/>
      <c r="F6" s="86"/>
    </row>
    <row r="7" spans="1:6" ht="17.25" thickTop="1" thickBot="1" x14ac:dyDescent="0.3">
      <c r="A7" s="77"/>
      <c r="B7" s="78"/>
      <c r="C7" s="77"/>
      <c r="D7" s="79"/>
      <c r="E7" s="87" t="s">
        <v>20</v>
      </c>
      <c r="F7" s="88"/>
    </row>
    <row r="8" spans="1:6" ht="16.5" thickTop="1" thickBot="1" x14ac:dyDescent="0.25">
      <c r="A8" s="77" t="s">
        <v>79</v>
      </c>
      <c r="B8" s="78">
        <v>0.12</v>
      </c>
      <c r="C8" s="77">
        <v>5</v>
      </c>
      <c r="D8" s="79">
        <v>5000000</v>
      </c>
      <c r="E8" s="80">
        <f>PV(B8,C8,,-D8,0)</f>
        <v>2837134.2785929963</v>
      </c>
      <c r="F8" s="88">
        <f>D8/(1+B8)^C8</f>
        <v>2837134.2785929963</v>
      </c>
    </row>
    <row r="9" spans="1:6" ht="16.5" thickTop="1" thickBot="1" x14ac:dyDescent="0.25">
      <c r="A9" s="77" t="s">
        <v>80</v>
      </c>
      <c r="B9" s="78">
        <f>B8/4</f>
        <v>0.03</v>
      </c>
      <c r="C9" s="77">
        <f>C8*4</f>
        <v>20</v>
      </c>
      <c r="D9" s="79">
        <f>D8</f>
        <v>5000000</v>
      </c>
      <c r="E9" s="80">
        <f>PV(B9,C9,,-D9,0)</f>
        <v>2768378.7709316746</v>
      </c>
      <c r="F9" s="88">
        <f>D9/(1+B9)^C9</f>
        <v>2768378.7709316746</v>
      </c>
    </row>
    <row r="10" spans="1:6" ht="16.5" thickTop="1" thickBot="1" x14ac:dyDescent="0.25">
      <c r="A10" s="82"/>
      <c r="B10" s="83"/>
      <c r="C10" s="82"/>
      <c r="D10" s="84"/>
      <c r="E10" s="85"/>
      <c r="F10" s="89"/>
    </row>
    <row r="11" spans="1:6" ht="17.25" thickTop="1" thickBot="1" x14ac:dyDescent="0.3">
      <c r="A11" s="90" t="s">
        <v>81</v>
      </c>
      <c r="B11" s="91">
        <v>0.1</v>
      </c>
      <c r="C11" s="92">
        <v>5</v>
      </c>
      <c r="D11" s="93">
        <v>100000</v>
      </c>
      <c r="E11" s="76" t="s">
        <v>82</v>
      </c>
      <c r="F11" s="94"/>
    </row>
    <row r="12" spans="1:6" ht="16.5" thickTop="1" thickBot="1" x14ac:dyDescent="0.25">
      <c r="A12" s="77" t="s">
        <v>83</v>
      </c>
      <c r="B12" s="78">
        <f>B11/2</f>
        <v>0.05</v>
      </c>
      <c r="C12" s="77">
        <f>C11*2</f>
        <v>10</v>
      </c>
      <c r="D12" s="77"/>
      <c r="E12" s="80">
        <f>PV(B12,C12,-$D$11,,0)</f>
        <v>772173.49291848124</v>
      </c>
      <c r="F12" s="95"/>
    </row>
    <row r="13" spans="1:6" ht="16.5" thickTop="1" thickBot="1" x14ac:dyDescent="0.25">
      <c r="A13" s="77" t="s">
        <v>84</v>
      </c>
      <c r="B13" s="78">
        <f>B11/4</f>
        <v>2.5000000000000001E-2</v>
      </c>
      <c r="C13" s="77">
        <f>C11*4</f>
        <v>20</v>
      </c>
      <c r="D13" s="77"/>
      <c r="E13" s="80">
        <f>PV(B13,C13,-$D$11,,0)</f>
        <v>1558916.2285646785</v>
      </c>
      <c r="F13" s="95"/>
    </row>
    <row r="14" spans="1:6" ht="16.5" thickTop="1" thickBot="1" x14ac:dyDescent="0.25">
      <c r="A14" s="96" t="s">
        <v>85</v>
      </c>
      <c r="B14" s="97">
        <f>B11/2</f>
        <v>0.05</v>
      </c>
      <c r="C14" s="96">
        <f>C11*2</f>
        <v>10</v>
      </c>
      <c r="D14" s="96"/>
      <c r="E14" s="98">
        <f>FV(B14,C14,-$D$11,,0)</f>
        <v>1257789.2535548829</v>
      </c>
      <c r="F14" s="99"/>
    </row>
    <row r="15" spans="1:6" ht="16.5" thickTop="1" thickBot="1" x14ac:dyDescent="0.25">
      <c r="A15" s="96" t="s">
        <v>86</v>
      </c>
      <c r="B15" s="97">
        <f>B11/4</f>
        <v>2.5000000000000001E-2</v>
      </c>
      <c r="C15" s="96">
        <f>C11*4</f>
        <v>20</v>
      </c>
      <c r="D15" s="96"/>
      <c r="E15" s="98">
        <f>FV(B15,C15,-$D$11,,0)</f>
        <v>2554465.7611615821</v>
      </c>
      <c r="F15" s="99"/>
    </row>
    <row r="16" spans="1:6" ht="16.5" thickTop="1" thickBot="1" x14ac:dyDescent="0.25">
      <c r="A16" s="77" t="s">
        <v>87</v>
      </c>
      <c r="B16" s="78">
        <f>0.12/12</f>
        <v>0.01</v>
      </c>
      <c r="C16" s="77">
        <f>12.5*12</f>
        <v>150</v>
      </c>
      <c r="D16" s="77">
        <v>15000000</v>
      </c>
      <c r="E16" s="80">
        <f>PMT(B16,C16,-D16)</f>
        <v>193498.14524566731</v>
      </c>
      <c r="F16" s="95"/>
    </row>
    <row r="17" spans="2:5" ht="15.75" thickTop="1" x14ac:dyDescent="0.2">
      <c r="B17" s="101"/>
      <c r="E17" s="101"/>
    </row>
    <row r="18" spans="2:5" x14ac:dyDescent="0.2">
      <c r="E18" s="101"/>
    </row>
    <row r="19" spans="2:5" x14ac:dyDescent="0.2">
      <c r="C19" s="102"/>
    </row>
  </sheetData>
  <mergeCells count="1">
    <mergeCell ref="A1:F1"/>
  </mergeCells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C7" sqref="C7"/>
    </sheetView>
  </sheetViews>
  <sheetFormatPr defaultRowHeight="12" x14ac:dyDescent="0.2"/>
  <cols>
    <col min="1" max="1" width="17.7109375" style="3" customWidth="1"/>
    <col min="2" max="2" width="12.28515625" style="3" customWidth="1"/>
    <col min="3" max="4" width="12" style="3" customWidth="1"/>
    <col min="5" max="5" width="13.5703125" style="3" customWidth="1"/>
    <col min="6" max="6" width="13.42578125" style="3" customWidth="1"/>
    <col min="7" max="7" width="13" style="3" customWidth="1"/>
    <col min="8" max="16384" width="9.140625" style="3"/>
  </cols>
  <sheetData>
    <row r="1" spans="1:9" ht="15" x14ac:dyDescent="0.25">
      <c r="A1" s="44" t="s">
        <v>91</v>
      </c>
    </row>
    <row r="2" spans="1:9" ht="15.75" x14ac:dyDescent="0.25">
      <c r="A2" s="43" t="s">
        <v>49</v>
      </c>
      <c r="B2" s="42"/>
      <c r="C2" s="42"/>
      <c r="D2" s="42"/>
      <c r="E2" s="42"/>
    </row>
    <row r="3" spans="1:9" ht="15.95" customHeight="1" x14ac:dyDescent="0.2">
      <c r="A3" s="4" t="s">
        <v>0</v>
      </c>
      <c r="B3" s="5" t="s">
        <v>1</v>
      </c>
      <c r="C3" s="5" t="s">
        <v>2</v>
      </c>
      <c r="D3" s="5" t="s">
        <v>3</v>
      </c>
    </row>
    <row r="4" spans="1:9" x14ac:dyDescent="0.2">
      <c r="A4" s="4"/>
      <c r="B4" s="6">
        <v>1000</v>
      </c>
      <c r="C4" s="7">
        <v>0.1</v>
      </c>
      <c r="D4" s="6">
        <v>6</v>
      </c>
      <c r="E4" s="8"/>
      <c r="F4" s="8"/>
    </row>
    <row r="5" spans="1:9" ht="15.95" customHeight="1" x14ac:dyDescent="0.2">
      <c r="A5" s="9" t="s">
        <v>7</v>
      </c>
      <c r="B5" s="32" t="s">
        <v>4</v>
      </c>
      <c r="C5" s="33" t="s">
        <v>5</v>
      </c>
      <c r="D5" s="10" t="s">
        <v>44</v>
      </c>
      <c r="E5" s="32" t="s">
        <v>6</v>
      </c>
      <c r="F5" s="10" t="s">
        <v>45</v>
      </c>
    </row>
    <row r="6" spans="1:9" x14ac:dyDescent="0.2">
      <c r="A6" s="5">
        <v>0</v>
      </c>
      <c r="B6" s="11">
        <v>-1000</v>
      </c>
      <c r="C6" s="34">
        <f>1/(1+$C$4)^A6</f>
        <v>1</v>
      </c>
      <c r="D6" s="5">
        <f t="shared" ref="D6:D12" si="0">ROUND(C6*B6,0)</f>
        <v>-1000</v>
      </c>
      <c r="E6" s="5">
        <v>-1000</v>
      </c>
      <c r="F6" s="5">
        <f>ROUND(E6*C6,0)</f>
        <v>-1000</v>
      </c>
    </row>
    <row r="7" spans="1:9" x14ac:dyDescent="0.2">
      <c r="A7" s="5">
        <v>1</v>
      </c>
      <c r="B7" s="5">
        <v>500</v>
      </c>
      <c r="C7" s="35">
        <f t="shared" ref="C7:C12" si="1">1/(1+$C$4)^A7</f>
        <v>0.90909090909090906</v>
      </c>
      <c r="D7" s="5">
        <f t="shared" si="0"/>
        <v>455</v>
      </c>
      <c r="E7" s="5">
        <v>100</v>
      </c>
      <c r="F7" s="5">
        <f t="shared" ref="F7:F12" si="2">ROUND(E7*C7,0)</f>
        <v>91</v>
      </c>
    </row>
    <row r="8" spans="1:9" x14ac:dyDescent="0.2">
      <c r="A8" s="5">
        <v>2</v>
      </c>
      <c r="B8" s="5">
        <v>400</v>
      </c>
      <c r="C8" s="35">
        <f t="shared" si="1"/>
        <v>0.82644628099173545</v>
      </c>
      <c r="D8" s="5">
        <f t="shared" si="0"/>
        <v>331</v>
      </c>
      <c r="E8" s="5">
        <v>200</v>
      </c>
      <c r="F8" s="5">
        <f t="shared" si="2"/>
        <v>165</v>
      </c>
    </row>
    <row r="9" spans="1:9" x14ac:dyDescent="0.2">
      <c r="A9" s="5">
        <v>3</v>
      </c>
      <c r="B9" s="5">
        <v>300</v>
      </c>
      <c r="C9" s="35">
        <f t="shared" si="1"/>
        <v>0.75131480090157754</v>
      </c>
      <c r="D9" s="5">
        <f t="shared" si="0"/>
        <v>225</v>
      </c>
      <c r="E9" s="5">
        <v>300</v>
      </c>
      <c r="F9" s="5">
        <f t="shared" si="2"/>
        <v>225</v>
      </c>
    </row>
    <row r="10" spans="1:9" x14ac:dyDescent="0.2">
      <c r="A10" s="5">
        <v>4</v>
      </c>
      <c r="B10" s="5">
        <v>100</v>
      </c>
      <c r="C10" s="35">
        <f t="shared" si="1"/>
        <v>0.68301345536507052</v>
      </c>
      <c r="D10" s="5">
        <f t="shared" si="0"/>
        <v>68</v>
      </c>
      <c r="E10" s="5">
        <v>400</v>
      </c>
      <c r="F10" s="5">
        <f t="shared" si="2"/>
        <v>273</v>
      </c>
    </row>
    <row r="11" spans="1:9" x14ac:dyDescent="0.2">
      <c r="A11" s="5">
        <v>5</v>
      </c>
      <c r="B11" s="5">
        <v>10</v>
      </c>
      <c r="C11" s="35">
        <f t="shared" si="1"/>
        <v>0.62092132305915493</v>
      </c>
      <c r="D11" s="5">
        <f t="shared" si="0"/>
        <v>6</v>
      </c>
      <c r="E11" s="5">
        <v>500</v>
      </c>
      <c r="F11" s="5">
        <f t="shared" si="2"/>
        <v>310</v>
      </c>
    </row>
    <row r="12" spans="1:9" x14ac:dyDescent="0.2">
      <c r="A12" s="5">
        <v>6</v>
      </c>
      <c r="B12" s="5">
        <v>10</v>
      </c>
      <c r="C12" s="35">
        <f t="shared" si="1"/>
        <v>0.56447393005377722</v>
      </c>
      <c r="D12" s="5">
        <f t="shared" si="0"/>
        <v>6</v>
      </c>
      <c r="E12" s="5">
        <v>600</v>
      </c>
      <c r="F12" s="5">
        <f t="shared" si="2"/>
        <v>339</v>
      </c>
    </row>
    <row r="13" spans="1:9" x14ac:dyDescent="0.2">
      <c r="A13" s="5" t="s">
        <v>46</v>
      </c>
      <c r="B13" s="6"/>
      <c r="C13" s="6"/>
      <c r="D13" s="36">
        <f>SUM(D7:D12)</f>
        <v>1091</v>
      </c>
      <c r="E13" s="11"/>
      <c r="F13" s="36">
        <f>SUM(F7:F12)</f>
        <v>1403</v>
      </c>
    </row>
    <row r="14" spans="1:9" ht="14.25" customHeight="1" x14ac:dyDescent="0.2">
      <c r="A14" s="12" t="s">
        <v>8</v>
      </c>
      <c r="D14" s="37">
        <v>1000</v>
      </c>
      <c r="E14" s="6"/>
      <c r="F14" s="37">
        <v>1000</v>
      </c>
    </row>
    <row r="15" spans="1:9" x14ac:dyDescent="0.2">
      <c r="A15" s="13" t="s">
        <v>47</v>
      </c>
      <c r="D15" s="38">
        <f>D13-D14</f>
        <v>91</v>
      </c>
      <c r="E15" s="6"/>
      <c r="F15" s="38">
        <f>F13-F14</f>
        <v>403</v>
      </c>
      <c r="I15" s="4"/>
    </row>
    <row r="16" spans="1:9" x14ac:dyDescent="0.2">
      <c r="A16" s="13"/>
      <c r="D16" s="14"/>
      <c r="E16" s="6"/>
      <c r="F16" s="14"/>
      <c r="I16" s="4"/>
    </row>
    <row r="17" spans="1:6" x14ac:dyDescent="0.2">
      <c r="A17" s="41" t="s">
        <v>48</v>
      </c>
      <c r="B17" s="39"/>
      <c r="D17" s="40">
        <f>NPV($C$4,$B$7:$B$12)-B4</f>
        <v>90.673705280258218</v>
      </c>
      <c r="E17" s="6"/>
      <c r="F17" s="40">
        <f>NPV($C$4,$E$7:$E$12)-B4</f>
        <v>403.94318908578316</v>
      </c>
    </row>
    <row r="18" spans="1:6" x14ac:dyDescent="0.2">
      <c r="D18" s="2" t="s">
        <v>9</v>
      </c>
      <c r="E18" s="6"/>
      <c r="F18" s="15" t="s">
        <v>10</v>
      </c>
    </row>
  </sheetData>
  <phoneticPr fontId="0" type="noConversion"/>
  <printOptions gridLines="1"/>
  <pageMargins left="0.55118110236220474" right="0.35433070866141736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F19" sqref="F19"/>
    </sheetView>
  </sheetViews>
  <sheetFormatPr defaultRowHeight="12.75" x14ac:dyDescent="0.2"/>
  <cols>
    <col min="1" max="1" width="9.140625" style="17"/>
    <col min="2" max="2" width="14.140625" style="17" customWidth="1"/>
    <col min="3" max="3" width="16.5703125" style="17" customWidth="1"/>
    <col min="4" max="4" width="11.5703125" style="17" customWidth="1"/>
    <col min="5" max="5" width="14.140625" style="17" customWidth="1"/>
    <col min="6" max="6" width="15.42578125" style="17" customWidth="1"/>
    <col min="7" max="16384" width="9.140625" style="17"/>
  </cols>
  <sheetData>
    <row r="1" spans="1:5" x14ac:dyDescent="0.2">
      <c r="A1" s="18" t="s">
        <v>13</v>
      </c>
    </row>
    <row r="2" spans="1:5" x14ac:dyDescent="0.2">
      <c r="A2" s="18" t="s">
        <v>14</v>
      </c>
    </row>
    <row r="3" spans="1:5" x14ac:dyDescent="0.2">
      <c r="A3" s="17" t="s">
        <v>15</v>
      </c>
      <c r="D3" s="72">
        <v>25000</v>
      </c>
    </row>
    <row r="4" spans="1:5" x14ac:dyDescent="0.2">
      <c r="A4" s="17" t="s">
        <v>16</v>
      </c>
      <c r="D4" s="17">
        <v>5</v>
      </c>
    </row>
    <row r="5" spans="1:5" x14ac:dyDescent="0.2">
      <c r="A5" s="17" t="s">
        <v>54</v>
      </c>
      <c r="D5" s="72">
        <v>7500</v>
      </c>
      <c r="E5" s="17" t="s">
        <v>55</v>
      </c>
    </row>
    <row r="6" spans="1:5" x14ac:dyDescent="0.2">
      <c r="A6" s="17" t="s">
        <v>54</v>
      </c>
      <c r="D6" s="72">
        <v>15000</v>
      </c>
      <c r="E6" s="17" t="s">
        <v>56</v>
      </c>
    </row>
    <row r="7" spans="1:5" x14ac:dyDescent="0.2">
      <c r="A7" s="17" t="s">
        <v>17</v>
      </c>
      <c r="D7" s="19">
        <v>0.18</v>
      </c>
    </row>
    <row r="9" spans="1:5" x14ac:dyDescent="0.2">
      <c r="A9" s="16" t="s">
        <v>18</v>
      </c>
    </row>
    <row r="10" spans="1:5" x14ac:dyDescent="0.2">
      <c r="A10" s="20" t="s">
        <v>19</v>
      </c>
    </row>
    <row r="11" spans="1:5" x14ac:dyDescent="0.2">
      <c r="A11" s="17" t="s">
        <v>20</v>
      </c>
      <c r="D11" s="110">
        <v>1</v>
      </c>
      <c r="E11" s="20"/>
    </row>
    <row r="12" spans="1:5" x14ac:dyDescent="0.2">
      <c r="D12" s="111">
        <f>PV($D$7,1,,-1)</f>
        <v>0.84745762711864414</v>
      </c>
      <c r="E12" s="112">
        <f>D12*$D$5</f>
        <v>6355.9322033898306</v>
      </c>
    </row>
    <row r="13" spans="1:5" x14ac:dyDescent="0.2">
      <c r="D13" s="111">
        <f>PV($D$7,2,,-1)</f>
        <v>0.71818442976156283</v>
      </c>
      <c r="E13" s="112">
        <f>D13*$D$5</f>
        <v>5386.3832232117211</v>
      </c>
    </row>
    <row r="14" spans="1:5" x14ac:dyDescent="0.2">
      <c r="D14" s="111">
        <f>PV($D$7,3,,-1)</f>
        <v>0.6086308726792905</v>
      </c>
      <c r="E14" s="112">
        <f>D14*$D$5</f>
        <v>4564.7315450946789</v>
      </c>
    </row>
    <row r="15" spans="1:5" x14ac:dyDescent="0.2">
      <c r="D15" s="111">
        <f>PV($D$7,4,,-1)</f>
        <v>0.51578887515194116</v>
      </c>
      <c r="E15" s="112">
        <f>D15*$D$5</f>
        <v>3868.4165636395587</v>
      </c>
    </row>
    <row r="16" spans="1:5" x14ac:dyDescent="0.2">
      <c r="D16" s="111">
        <f>PV($D$7,5,,-1)</f>
        <v>0.43710921623045873</v>
      </c>
      <c r="E16" s="112">
        <f>D16*D6</f>
        <v>6556.6382434568814</v>
      </c>
    </row>
    <row r="17" spans="1:5" x14ac:dyDescent="0.2">
      <c r="E17" s="112"/>
    </row>
    <row r="18" spans="1:5" x14ac:dyDescent="0.2">
      <c r="A18" s="17" t="s">
        <v>21</v>
      </c>
      <c r="E18" s="112">
        <f>SUM(E12:E17)</f>
        <v>26732.101778792668</v>
      </c>
    </row>
    <row r="19" spans="1:5" x14ac:dyDescent="0.2">
      <c r="A19" s="17" t="s">
        <v>22</v>
      </c>
      <c r="E19" s="112">
        <f>-D3</f>
        <v>-25000</v>
      </c>
    </row>
    <row r="20" spans="1:5" x14ac:dyDescent="0.2">
      <c r="A20" s="17" t="s">
        <v>23</v>
      </c>
      <c r="E20" s="113">
        <f>E18+E19</f>
        <v>1732.1017787926685</v>
      </c>
    </row>
  </sheetData>
  <phoneticPr fontId="14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E12" sqref="E12"/>
    </sheetView>
  </sheetViews>
  <sheetFormatPr defaultRowHeight="12.75" x14ac:dyDescent="0.2"/>
  <cols>
    <col min="1" max="1" width="41.42578125" style="17" customWidth="1"/>
    <col min="2" max="2" width="14.140625" style="17" customWidth="1"/>
    <col min="3" max="3" width="14.7109375" style="17" customWidth="1"/>
    <col min="4" max="4" width="14.140625" style="17" customWidth="1"/>
    <col min="5" max="5" width="15.42578125" style="17" customWidth="1"/>
    <col min="6" max="16384" width="9.140625" style="17"/>
  </cols>
  <sheetData>
    <row r="1" spans="1:4" x14ac:dyDescent="0.2">
      <c r="A1" s="18" t="s">
        <v>13</v>
      </c>
    </row>
    <row r="2" spans="1:4" x14ac:dyDescent="0.2">
      <c r="A2" s="18" t="s">
        <v>14</v>
      </c>
    </row>
    <row r="3" spans="1:4" x14ac:dyDescent="0.2">
      <c r="A3" s="18"/>
      <c r="C3" s="67" t="s">
        <v>57</v>
      </c>
      <c r="D3" s="67" t="s">
        <v>58</v>
      </c>
    </row>
    <row r="4" spans="1:4" x14ac:dyDescent="0.2">
      <c r="A4" s="17" t="s">
        <v>15</v>
      </c>
      <c r="C4" s="114">
        <v>75000</v>
      </c>
      <c r="D4" s="114">
        <v>60000</v>
      </c>
    </row>
    <row r="5" spans="1:4" x14ac:dyDescent="0.2">
      <c r="A5" s="17" t="s">
        <v>16</v>
      </c>
      <c r="C5" s="115">
        <v>10</v>
      </c>
      <c r="D5" s="115">
        <v>10</v>
      </c>
    </row>
    <row r="6" spans="1:4" x14ac:dyDescent="0.2">
      <c r="A6" s="17" t="s">
        <v>63</v>
      </c>
      <c r="C6" s="114">
        <v>40000</v>
      </c>
      <c r="D6" s="114">
        <v>44000</v>
      </c>
    </row>
    <row r="7" spans="1:4" x14ac:dyDescent="0.2">
      <c r="A7" s="17" t="s">
        <v>17</v>
      </c>
      <c r="C7" s="116">
        <v>0.18</v>
      </c>
      <c r="D7" s="116">
        <v>0.18</v>
      </c>
    </row>
    <row r="9" spans="1:4" x14ac:dyDescent="0.2">
      <c r="A9" s="16" t="s">
        <v>18</v>
      </c>
    </row>
    <row r="11" spans="1:4" x14ac:dyDescent="0.2">
      <c r="A11" s="17" t="s">
        <v>21</v>
      </c>
      <c r="C11" s="114">
        <f>PV(C7,C5,-C6)</f>
        <v>179763.4517969765</v>
      </c>
      <c r="D11" s="114">
        <f>PV(D7,D5,-D6)</f>
        <v>197739.79697667414</v>
      </c>
    </row>
    <row r="12" spans="1:4" x14ac:dyDescent="0.2">
      <c r="A12" s="17" t="s">
        <v>22</v>
      </c>
      <c r="C12" s="114">
        <f>-C4</f>
        <v>-75000</v>
      </c>
      <c r="D12" s="114">
        <f>-D4</f>
        <v>-60000</v>
      </c>
    </row>
    <row r="13" spans="1:4" x14ac:dyDescent="0.2">
      <c r="A13" s="17" t="s">
        <v>59</v>
      </c>
      <c r="C13" s="114">
        <f>C12+C11</f>
        <v>104763.4517969765</v>
      </c>
      <c r="D13" s="114">
        <f>D12+D11</f>
        <v>137739.79697667414</v>
      </c>
    </row>
    <row r="14" spans="1:4" x14ac:dyDescent="0.2">
      <c r="D14" s="46" t="s">
        <v>60</v>
      </c>
    </row>
  </sheetData>
  <phoneticPr fontId="1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A30" sqref="A30"/>
    </sheetView>
  </sheetViews>
  <sheetFormatPr defaultRowHeight="12.75" x14ac:dyDescent="0.2"/>
  <cols>
    <col min="1" max="1" width="16.42578125" bestFit="1" customWidth="1"/>
    <col min="2" max="2" width="16" bestFit="1" customWidth="1"/>
    <col min="5" max="5" width="16.28515625" bestFit="1" customWidth="1"/>
    <col min="6" max="6" width="16" bestFit="1" customWidth="1"/>
  </cols>
  <sheetData>
    <row r="1" spans="1:10" x14ac:dyDescent="0.2">
      <c r="A1" s="26" t="s">
        <v>37</v>
      </c>
      <c r="E1" s="109"/>
      <c r="F1" s="103"/>
    </row>
    <row r="2" spans="1:10" ht="15" customHeight="1" x14ac:dyDescent="0.2">
      <c r="A2" s="28" t="s">
        <v>38</v>
      </c>
      <c r="B2" s="28">
        <v>8000</v>
      </c>
      <c r="D2" s="120" t="s">
        <v>115</v>
      </c>
      <c r="E2" s="120"/>
      <c r="F2" s="120"/>
      <c r="G2" s="120"/>
      <c r="H2" s="120"/>
      <c r="I2" s="120"/>
      <c r="J2" s="120"/>
    </row>
    <row r="3" spans="1:10" x14ac:dyDescent="0.2">
      <c r="A3" s="28" t="s">
        <v>39</v>
      </c>
      <c r="B3" s="28">
        <v>0.08</v>
      </c>
      <c r="D3" s="120"/>
      <c r="E3" s="120"/>
      <c r="F3" s="120"/>
      <c r="G3" s="120"/>
      <c r="H3" s="120"/>
      <c r="I3" s="120"/>
      <c r="J3" s="120"/>
    </row>
    <row r="4" spans="1:10" x14ac:dyDescent="0.2">
      <c r="A4" s="28" t="s">
        <v>40</v>
      </c>
      <c r="B4" s="28">
        <v>4</v>
      </c>
      <c r="D4" s="120"/>
      <c r="E4" s="120"/>
      <c r="F4" s="120"/>
      <c r="G4" s="120"/>
      <c r="H4" s="120"/>
      <c r="I4" s="120"/>
      <c r="J4" s="120"/>
    </row>
    <row r="5" spans="1:10" x14ac:dyDescent="0.2">
      <c r="A5" s="29" t="s">
        <v>41</v>
      </c>
      <c r="B5" s="65"/>
      <c r="D5" s="120"/>
      <c r="E5" s="120"/>
      <c r="F5" s="120"/>
      <c r="G5" s="120"/>
      <c r="H5" s="120"/>
      <c r="I5" s="120"/>
      <c r="J5" s="120"/>
    </row>
    <row r="6" spans="1:10" x14ac:dyDescent="0.2">
      <c r="E6" s="103"/>
      <c r="F6" s="103"/>
    </row>
    <row r="7" spans="1:10" x14ac:dyDescent="0.2">
      <c r="E7" s="103"/>
      <c r="F7" s="103"/>
    </row>
    <row r="8" spans="1:10" x14ac:dyDescent="0.2">
      <c r="A8" s="26" t="s">
        <v>42</v>
      </c>
      <c r="E8" s="109"/>
      <c r="F8" s="103"/>
    </row>
    <row r="9" spans="1:10" ht="15" customHeight="1" x14ac:dyDescent="0.2">
      <c r="A9" s="28" t="s">
        <v>38</v>
      </c>
      <c r="B9" s="28">
        <v>1000</v>
      </c>
      <c r="D9" s="120" t="s">
        <v>116</v>
      </c>
      <c r="E9" s="120"/>
      <c r="F9" s="120"/>
      <c r="G9" s="120"/>
      <c r="H9" s="120"/>
      <c r="I9" s="120"/>
      <c r="J9" s="120"/>
    </row>
    <row r="10" spans="1:10" x14ac:dyDescent="0.2">
      <c r="A10" s="28" t="s">
        <v>39</v>
      </c>
      <c r="B10" s="28">
        <v>7.0000000000000007E-2</v>
      </c>
      <c r="D10" s="120"/>
      <c r="E10" s="120"/>
      <c r="F10" s="120"/>
      <c r="G10" s="120"/>
      <c r="H10" s="120"/>
      <c r="I10" s="120"/>
      <c r="J10" s="120"/>
    </row>
    <row r="11" spans="1:10" x14ac:dyDescent="0.2">
      <c r="A11" s="28" t="s">
        <v>40</v>
      </c>
      <c r="B11" s="28">
        <v>12</v>
      </c>
      <c r="D11" s="120"/>
      <c r="E11" s="120"/>
      <c r="F11" s="120"/>
      <c r="G11" s="120"/>
      <c r="H11" s="120"/>
      <c r="I11" s="120"/>
      <c r="J11" s="120"/>
    </row>
    <row r="12" spans="1:10" x14ac:dyDescent="0.2">
      <c r="A12" s="29" t="s">
        <v>41</v>
      </c>
      <c r="B12" s="65"/>
      <c r="D12" s="120"/>
      <c r="E12" s="120"/>
      <c r="F12" s="120"/>
      <c r="G12" s="120"/>
      <c r="H12" s="120"/>
      <c r="I12" s="120"/>
      <c r="J12" s="120"/>
    </row>
    <row r="13" spans="1:10" x14ac:dyDescent="0.2">
      <c r="E13" s="103"/>
      <c r="F13" s="103"/>
    </row>
    <row r="14" spans="1:10" x14ac:dyDescent="0.2">
      <c r="E14" s="103"/>
      <c r="F14" s="103"/>
    </row>
    <row r="15" spans="1:10" ht="12.75" customHeight="1" x14ac:dyDescent="0.2">
      <c r="A15" s="26" t="s">
        <v>43</v>
      </c>
      <c r="D15" s="121" t="s">
        <v>117</v>
      </c>
      <c r="E15" s="121"/>
      <c r="F15" s="121"/>
      <c r="G15" s="121"/>
      <c r="H15" s="121"/>
      <c r="I15" s="121"/>
      <c r="J15" s="121"/>
    </row>
    <row r="16" spans="1:10" ht="15" customHeight="1" x14ac:dyDescent="0.2">
      <c r="A16" s="28" t="s">
        <v>38</v>
      </c>
      <c r="B16" s="28">
        <v>40000</v>
      </c>
      <c r="D16" s="121"/>
      <c r="E16" s="121"/>
      <c r="F16" s="121"/>
      <c r="G16" s="121"/>
      <c r="H16" s="121"/>
      <c r="I16" s="121"/>
      <c r="J16" s="121"/>
    </row>
    <row r="17" spans="1:10" ht="12.75" customHeight="1" x14ac:dyDescent="0.2">
      <c r="A17" s="28" t="s">
        <v>39</v>
      </c>
      <c r="B17" s="28">
        <v>0.1</v>
      </c>
      <c r="D17" s="121"/>
      <c r="E17" s="121"/>
      <c r="F17" s="121"/>
      <c r="G17" s="121"/>
      <c r="H17" s="121"/>
      <c r="I17" s="121"/>
      <c r="J17" s="121"/>
    </row>
    <row r="18" spans="1:10" ht="12.75" customHeight="1" x14ac:dyDescent="0.2">
      <c r="A18" s="28" t="s">
        <v>40</v>
      </c>
      <c r="B18" s="28">
        <f>3*2</f>
        <v>6</v>
      </c>
      <c r="D18" s="121"/>
      <c r="E18" s="121"/>
      <c r="F18" s="121"/>
      <c r="G18" s="121"/>
      <c r="H18" s="121"/>
      <c r="I18" s="121"/>
      <c r="J18" s="121"/>
    </row>
    <row r="19" spans="1:10" ht="12.75" customHeight="1" x14ac:dyDescent="0.2">
      <c r="A19" s="29" t="s">
        <v>20</v>
      </c>
      <c r="B19" s="65"/>
      <c r="D19" s="121"/>
      <c r="E19" s="121"/>
      <c r="F19" s="121"/>
      <c r="G19" s="121"/>
      <c r="H19" s="121"/>
      <c r="I19" s="121"/>
      <c r="J19" s="121"/>
    </row>
    <row r="20" spans="1:10" x14ac:dyDescent="0.2">
      <c r="D20" s="121"/>
      <c r="E20" s="121"/>
      <c r="F20" s="121"/>
      <c r="G20" s="121"/>
      <c r="H20" s="121"/>
      <c r="I20" s="121"/>
      <c r="J20" s="121"/>
    </row>
    <row r="23" spans="1:10" x14ac:dyDescent="0.2">
      <c r="A23" t="s">
        <v>50</v>
      </c>
    </row>
    <row r="24" spans="1:10" x14ac:dyDescent="0.2">
      <c r="A24" t="s">
        <v>118</v>
      </c>
    </row>
    <row r="25" spans="1:10" x14ac:dyDescent="0.2">
      <c r="A25">
        <v>0.09</v>
      </c>
      <c r="B25" t="s">
        <v>51</v>
      </c>
    </row>
    <row r="26" spans="1:10" x14ac:dyDescent="0.2">
      <c r="A26">
        <v>5000</v>
      </c>
      <c r="B26" s="66"/>
    </row>
    <row r="27" spans="1:10" x14ac:dyDescent="0.2">
      <c r="A27">
        <v>5</v>
      </c>
    </row>
    <row r="28" spans="1:10" x14ac:dyDescent="0.2">
      <c r="A28" t="s">
        <v>52</v>
      </c>
    </row>
    <row r="29" spans="1:10" x14ac:dyDescent="0.2">
      <c r="A29" t="s">
        <v>119</v>
      </c>
    </row>
    <row r="30" spans="1:10" x14ac:dyDescent="0.2">
      <c r="A30">
        <v>0.05</v>
      </c>
      <c r="B30" t="s">
        <v>53</v>
      </c>
    </row>
    <row r="31" spans="1:10" x14ac:dyDescent="0.2">
      <c r="A31">
        <v>100000</v>
      </c>
      <c r="B31" s="66"/>
    </row>
    <row r="32" spans="1:10" x14ac:dyDescent="0.2">
      <c r="A32">
        <v>4</v>
      </c>
    </row>
  </sheetData>
  <mergeCells count="3">
    <mergeCell ref="D2:J5"/>
    <mergeCell ref="D9:J12"/>
    <mergeCell ref="D15:J20"/>
  </mergeCells>
  <phoneticPr fontId="14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G17" sqref="G17"/>
    </sheetView>
  </sheetViews>
  <sheetFormatPr defaultRowHeight="12.75" x14ac:dyDescent="0.2"/>
  <cols>
    <col min="1" max="1" width="30" customWidth="1"/>
    <col min="2" max="2" width="13.5703125" customWidth="1"/>
  </cols>
  <sheetData>
    <row r="1" spans="1:2" x14ac:dyDescent="0.2">
      <c r="A1" s="25" t="s">
        <v>35</v>
      </c>
    </row>
    <row r="2" spans="1:2" x14ac:dyDescent="0.2">
      <c r="A2" t="s">
        <v>25</v>
      </c>
      <c r="B2" s="21">
        <v>0.35</v>
      </c>
    </row>
    <row r="3" spans="1:2" x14ac:dyDescent="0.2">
      <c r="A3" t="s">
        <v>26</v>
      </c>
      <c r="B3">
        <v>1000</v>
      </c>
    </row>
    <row r="4" spans="1:2" x14ac:dyDescent="0.2">
      <c r="A4" t="s">
        <v>11</v>
      </c>
      <c r="B4">
        <v>70</v>
      </c>
    </row>
    <row r="5" spans="1:2" x14ac:dyDescent="0.2">
      <c r="A5" t="s">
        <v>27</v>
      </c>
      <c r="B5">
        <v>50</v>
      </c>
    </row>
    <row r="6" spans="1:2" x14ac:dyDescent="0.2">
      <c r="A6" t="s">
        <v>28</v>
      </c>
      <c r="B6">
        <v>1000</v>
      </c>
    </row>
    <row r="7" spans="1:2" x14ac:dyDescent="0.2">
      <c r="A7" t="s">
        <v>29</v>
      </c>
      <c r="B7">
        <v>1500</v>
      </c>
    </row>
    <row r="9" spans="1:2" x14ac:dyDescent="0.2">
      <c r="A9" s="25" t="s">
        <v>36</v>
      </c>
    </row>
    <row r="10" spans="1:2" x14ac:dyDescent="0.2">
      <c r="A10" t="s">
        <v>12</v>
      </c>
      <c r="B10" s="31"/>
    </row>
    <row r="11" spans="1:2" x14ac:dyDescent="0.2">
      <c r="A11" t="s">
        <v>30</v>
      </c>
      <c r="B11" s="31"/>
    </row>
    <row r="12" spans="1:2" x14ac:dyDescent="0.2">
      <c r="A12" t="s">
        <v>31</v>
      </c>
      <c r="B12" s="31"/>
    </row>
    <row r="13" spans="1:2" x14ac:dyDescent="0.2">
      <c r="A13" t="s">
        <v>32</v>
      </c>
      <c r="B13" s="31"/>
    </row>
    <row r="14" spans="1:2" x14ac:dyDescent="0.2">
      <c r="A14" t="s">
        <v>33</v>
      </c>
      <c r="B14" s="31"/>
    </row>
    <row r="15" spans="1:2" x14ac:dyDescent="0.2">
      <c r="A15" t="s">
        <v>24</v>
      </c>
      <c r="B15" s="31"/>
    </row>
    <row r="16" spans="1:2" x14ac:dyDescent="0.2">
      <c r="A16" t="s">
        <v>34</v>
      </c>
      <c r="B16" s="31"/>
    </row>
  </sheetData>
  <phoneticPr fontId="1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8</vt:i4>
      </vt:variant>
    </vt:vector>
  </HeadingPairs>
  <TitlesOfParts>
    <vt:vector size="8" baseType="lpstr">
      <vt:lpstr>ΕΙΣΑΓΩΓΗ</vt:lpstr>
      <vt:lpstr>BASICS</vt:lpstr>
      <vt:lpstr>ASK1</vt:lpstr>
      <vt:lpstr>ASK2</vt:lpstr>
      <vt:lpstr>NPV-1</vt:lpstr>
      <vt:lpstr>NPV-2</vt:lpstr>
      <vt:lpstr>ASK3</vt:lpstr>
      <vt:lpstr>ΠΛΑΝΟ1</vt:lpstr>
    </vt:vector>
  </TitlesOfParts>
  <Company>\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dcd1</dc:creator>
  <cp:lastModifiedBy>Valued Acer Customer</cp:lastModifiedBy>
  <cp:lastPrinted>2004-09-07T05:55:15Z</cp:lastPrinted>
  <dcterms:created xsi:type="dcterms:W3CDTF">2001-07-03T09:07:06Z</dcterms:created>
  <dcterms:modified xsi:type="dcterms:W3CDTF">2011-02-11T07:21:25Z</dcterms:modified>
</cp:coreProperties>
</file>