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ont\Documents\Teaching\ΣΥΣΚΕΥΕΣ_ΘΕΡΜΙΚΩΝ_ΔΙΕΡΓΑΣΙΩΝ\ΑΣΚΗΣΕΙΣ_ΕΡΓΑΣΙΕΣ\2020_ΑΣΚΗΣΕΙΣ\"/>
    </mc:Choice>
  </mc:AlternateContent>
  <bookViews>
    <workbookView xWindow="0" yWindow="0" windowWidth="23040" windowHeight="10668"/>
  </bookViews>
  <sheets>
    <sheet name="Άσκηση_4.1_L-M (new)" sheetId="1" r:id="rId1"/>
  </sheets>
  <externalReferences>
    <externalReference r:id="rId2"/>
  </externalReferences>
  <definedNames>
    <definedName name="ash">[1]Άσκηση_4.2!$O$12</definedName>
    <definedName name="D_t" localSheetId="0">'Άσκηση_4.1_L-M (new)'!$P$8</definedName>
    <definedName name="D_t">[1]Άσκηση_4.1_Friedel!$O$9</definedName>
    <definedName name="dG">[1]Άσκηση_4.2!$O$4</definedName>
    <definedName name="dh">[1]Άσκηση_4.2!$O$10</definedName>
    <definedName name="dL">[1]Άσκηση_4.2!$O$3</definedName>
    <definedName name="DP_Lo">[1]Άσκηση_4.1_Friedel!$O$29</definedName>
    <definedName name="dsh">[1]Άσκηση_4.2!$O$11</definedName>
    <definedName name="Dt" localSheetId="0">'Άσκηση_4.1_L-M (new)'!$P$8</definedName>
    <definedName name="G_m" localSheetId="0">'Άσκηση_4.1_L-M (new)'!$P$9</definedName>
    <definedName name="G_m">[1]Άσκηση_4.1_Friedel!$O$10</definedName>
    <definedName name="H_Fr">[1]Άσκηση_4.1_Friedel!$O$30</definedName>
    <definedName name="H_t" localSheetId="0">'Άσκηση_4.1_L-M (new)'!$P$11</definedName>
    <definedName name="H_t">[1]Άσκηση_4.1_Friedel!$O$12</definedName>
    <definedName name="L_t" localSheetId="0">'Άσκηση_4.1_L-M (new)'!$P$10</definedName>
    <definedName name="L_t">[1]Άσκηση_4.1_Friedel!$O$11</definedName>
    <definedName name="Lt" localSheetId="0">'Άσκηση_4.1_L-M (new)'!$P$10</definedName>
    <definedName name="N_t" localSheetId="0">'Άσκηση_4.1_L-M (new)'!$P$12</definedName>
    <definedName name="N_t">[1]Άσκηση_4.1_Friedel!$O$13</definedName>
    <definedName name="p" localSheetId="0">'Άσκηση_4.1_L-M (new)'!$P$2</definedName>
    <definedName name="pi" localSheetId="0">'Άσκηση_4.1_L-M (new)'!$P$15</definedName>
    <definedName name="pi">[1]Άσκηση_4.1_Friedel!$O$16</definedName>
    <definedName name="_xlnm.Sheet_Title" localSheetId="0">"Άσκηση_4.1"</definedName>
    <definedName name="sLG">[1]Άσκηση_4.1_Friedel!$O$7</definedName>
    <definedName name="t" localSheetId="0">'Άσκηση_4.1_L-M (new)'!$P$1</definedName>
    <definedName name="u_G" localSheetId="0">'Άσκηση_4.1_L-M (new)'!$P$13</definedName>
    <definedName name="u_L" localSheetId="0">'Άσκηση_4.1_L-M (new)'!$P$14</definedName>
    <definedName name="vG">[1]Άσκηση_4.2!$O$6</definedName>
    <definedName name="vL">[1]Άσκηση_4.2!$O$5</definedName>
    <definedName name="W_m" localSheetId="0">'Άσκηση_4.1_L-M (new)'!$P$7</definedName>
    <definedName name="W_m">[1]Άσκηση_4.1_Friedel!$O$8</definedName>
    <definedName name="Wa" localSheetId="0">'Άσκηση_4.1_L-M (new)'!$P$9</definedName>
    <definedName name="wa_1">[1]Άσκηση_4.2!$O$9</definedName>
    <definedName name="μG" localSheetId="0">'Άσκηση_4.1_L-M (new)'!$P$6</definedName>
    <definedName name="μG">[1]Άσκηση_4.1_Friedel!$O$6</definedName>
    <definedName name="μL" localSheetId="0">'Άσκηση_4.1_L-M (new)'!$P$5</definedName>
    <definedName name="μL">[1]Άσκηση_4.1_Friedel!$O$5</definedName>
    <definedName name="ρG" localSheetId="0">'Άσκηση_4.1_L-M (new)'!$P$4</definedName>
    <definedName name="ρG">[1]Άσκηση_4.1_Friedel!$O$4</definedName>
    <definedName name="ρL" localSheetId="0">'Άσκηση_4.1_L-M (new)'!$P$3</definedName>
    <definedName name="ρL">[1]Άσκηση_4.1_Friedel!$O$3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6" i="1"/>
  <c r="P13" i="1"/>
  <c r="P9" i="1"/>
  <c r="P6" i="1"/>
  <c r="A6" i="1"/>
  <c r="P5" i="1"/>
  <c r="B4" i="1"/>
  <c r="F4" i="1" s="1"/>
  <c r="A4" i="1"/>
  <c r="A5" i="1" s="1"/>
  <c r="B5" i="1" s="1"/>
  <c r="C5" i="1" s="1"/>
  <c r="H5" i="1" s="1"/>
  <c r="I3" i="1"/>
  <c r="D3" i="1"/>
  <c r="C3" i="1"/>
  <c r="H3" i="1" s="1"/>
  <c r="B3" i="1"/>
  <c r="A3" i="1"/>
  <c r="I2" i="1"/>
  <c r="G2" i="1"/>
  <c r="J2" i="1" s="1"/>
  <c r="F2" i="1"/>
  <c r="B2" i="1"/>
  <c r="G4" i="1" l="1"/>
  <c r="J4" i="1" s="1"/>
  <c r="B6" i="1"/>
  <c r="F6" i="1" s="1"/>
  <c r="A7" i="1"/>
  <c r="D5" i="1"/>
  <c r="I5" i="1"/>
  <c r="C2" i="1"/>
  <c r="H2" i="1" s="1"/>
  <c r="G3" i="1"/>
  <c r="G5" i="1"/>
  <c r="E45" i="1"/>
  <c r="P14" i="1"/>
  <c r="F3" i="1"/>
  <c r="C4" i="1"/>
  <c r="F5" i="1"/>
  <c r="G6" i="1"/>
  <c r="J6" i="1" s="1"/>
  <c r="C6" i="1" l="1"/>
  <c r="H4" i="1"/>
  <c r="I4" i="1"/>
  <c r="D4" i="1"/>
  <c r="J5" i="1"/>
  <c r="K5" i="1" s="1"/>
  <c r="K4" i="1"/>
  <c r="J3" i="1"/>
  <c r="A8" i="1"/>
  <c r="B7" i="1"/>
  <c r="K3" i="1" l="1"/>
  <c r="K2" i="1"/>
  <c r="F7" i="1"/>
  <c r="C7" i="1"/>
  <c r="G7" i="1"/>
  <c r="B8" i="1"/>
  <c r="A9" i="1"/>
  <c r="I6" i="1"/>
  <c r="D6" i="1"/>
  <c r="H6" i="1"/>
  <c r="I7" i="1" l="1"/>
  <c r="H7" i="1"/>
  <c r="D7" i="1"/>
  <c r="E7" i="1" s="1"/>
  <c r="B9" i="1"/>
  <c r="A10" i="1"/>
  <c r="C8" i="1"/>
  <c r="F8" i="1"/>
  <c r="G8" i="1"/>
  <c r="J8" i="1" s="1"/>
  <c r="J7" i="1"/>
  <c r="F9" i="1" l="1"/>
  <c r="C9" i="1"/>
  <c r="G9" i="1"/>
  <c r="J9" i="1" s="1"/>
  <c r="K7" i="1"/>
  <c r="K6" i="1"/>
  <c r="I8" i="1"/>
  <c r="D8" i="1"/>
  <c r="H8" i="1"/>
  <c r="B10" i="1"/>
  <c r="A11" i="1"/>
  <c r="A12" i="1" l="1"/>
  <c r="B11" i="1"/>
  <c r="F10" i="1"/>
  <c r="G10" i="1"/>
  <c r="J10" i="1" s="1"/>
  <c r="C10" i="1"/>
  <c r="I9" i="1"/>
  <c r="D9" i="1"/>
  <c r="H9" i="1"/>
  <c r="K8" i="1"/>
  <c r="K9" i="1" l="1"/>
  <c r="F11" i="1"/>
  <c r="G11" i="1"/>
  <c r="C11" i="1"/>
  <c r="H10" i="1"/>
  <c r="I10" i="1"/>
  <c r="D10" i="1"/>
  <c r="B12" i="1"/>
  <c r="A13" i="1"/>
  <c r="J11" i="1" l="1"/>
  <c r="B13" i="1"/>
  <c r="A14" i="1"/>
  <c r="G12" i="1"/>
  <c r="C12" i="1"/>
  <c r="F12" i="1"/>
  <c r="H11" i="1"/>
  <c r="I11" i="1"/>
  <c r="D11" i="1"/>
  <c r="B14" i="1" l="1"/>
  <c r="A15" i="1"/>
  <c r="I12" i="1"/>
  <c r="H12" i="1"/>
  <c r="D12" i="1"/>
  <c r="E12" i="1" s="1"/>
  <c r="F13" i="1"/>
  <c r="C13" i="1"/>
  <c r="G13" i="1"/>
  <c r="J13" i="1" s="1"/>
  <c r="J12" i="1"/>
  <c r="K12" i="1" s="1"/>
  <c r="K10" i="1"/>
  <c r="I13" i="1" l="1"/>
  <c r="D13" i="1"/>
  <c r="H13" i="1"/>
  <c r="K11" i="1"/>
  <c r="B15" i="1"/>
  <c r="A16" i="1"/>
  <c r="G14" i="1"/>
  <c r="J14" i="1" s="1"/>
  <c r="F14" i="1"/>
  <c r="C14" i="1"/>
  <c r="H14" i="1" l="1"/>
  <c r="I14" i="1"/>
  <c r="D14" i="1"/>
  <c r="B16" i="1"/>
  <c r="A17" i="1"/>
  <c r="G15" i="1"/>
  <c r="C15" i="1"/>
  <c r="F15" i="1"/>
  <c r="K13" i="1"/>
  <c r="G16" i="1" l="1"/>
  <c r="J16" i="1" s="1"/>
  <c r="F16" i="1"/>
  <c r="C16" i="1"/>
  <c r="I15" i="1"/>
  <c r="D15" i="1"/>
  <c r="H15" i="1"/>
  <c r="J15" i="1"/>
  <c r="B17" i="1"/>
  <c r="A18" i="1"/>
  <c r="I16" i="1" l="1"/>
  <c r="D16" i="1"/>
  <c r="H16" i="1"/>
  <c r="B18" i="1"/>
  <c r="A19" i="1"/>
  <c r="F17" i="1"/>
  <c r="C17" i="1"/>
  <c r="G17" i="1"/>
  <c r="K15" i="1"/>
  <c r="K14" i="1"/>
  <c r="H17" i="1" l="1"/>
  <c r="I17" i="1"/>
  <c r="D17" i="1"/>
  <c r="E17" i="1" s="1"/>
  <c r="B19" i="1"/>
  <c r="A20" i="1"/>
  <c r="J17" i="1"/>
  <c r="G18" i="1"/>
  <c r="J18" i="1" s="1"/>
  <c r="C18" i="1"/>
  <c r="F18" i="1"/>
  <c r="K17" i="1" l="1"/>
  <c r="K16" i="1"/>
  <c r="I18" i="1"/>
  <c r="D18" i="1"/>
  <c r="H18" i="1"/>
  <c r="F19" i="1"/>
  <c r="G19" i="1"/>
  <c r="J19" i="1" s="1"/>
  <c r="K18" i="1" s="1"/>
  <c r="C19" i="1"/>
  <c r="A21" i="1"/>
  <c r="B20" i="1"/>
  <c r="C20" i="1" l="1"/>
  <c r="G20" i="1"/>
  <c r="F20" i="1"/>
  <c r="B21" i="1"/>
  <c r="A22" i="1"/>
  <c r="I19" i="1"/>
  <c r="D19" i="1"/>
  <c r="H19" i="1"/>
  <c r="F21" i="1" l="1"/>
  <c r="C21" i="1"/>
  <c r="G21" i="1"/>
  <c r="J21" i="1" s="1"/>
  <c r="J20" i="1"/>
  <c r="B22" i="1"/>
  <c r="A23" i="1"/>
  <c r="I20" i="1"/>
  <c r="D20" i="1"/>
  <c r="H20" i="1"/>
  <c r="K20" i="1" l="1"/>
  <c r="K19" i="1"/>
  <c r="B23" i="1"/>
  <c r="A24" i="1"/>
  <c r="I21" i="1"/>
  <c r="D21" i="1"/>
  <c r="H21" i="1"/>
  <c r="G22" i="1"/>
  <c r="J22" i="1" s="1"/>
  <c r="K21" i="1" s="1"/>
  <c r="F22" i="1"/>
  <c r="C22" i="1"/>
  <c r="F23" i="1" l="1"/>
  <c r="C23" i="1"/>
  <c r="G23" i="1"/>
  <c r="J23" i="1" s="1"/>
  <c r="H22" i="1"/>
  <c r="I22" i="1"/>
  <c r="D22" i="1"/>
  <c r="E22" i="1" s="1"/>
  <c r="K22" i="1"/>
  <c r="A25" i="1"/>
  <c r="B24" i="1"/>
  <c r="B25" i="1" l="1"/>
  <c r="A26" i="1"/>
  <c r="H23" i="1"/>
  <c r="D23" i="1"/>
  <c r="I23" i="1"/>
  <c r="F24" i="1"/>
  <c r="C24" i="1"/>
  <c r="G24" i="1"/>
  <c r="J24" i="1" s="1"/>
  <c r="K23" i="1" s="1"/>
  <c r="H24" i="1" l="1"/>
  <c r="D24" i="1"/>
  <c r="I24" i="1"/>
  <c r="A27" i="1"/>
  <c r="B26" i="1"/>
  <c r="G25" i="1"/>
  <c r="J25" i="1" s="1"/>
  <c r="C25" i="1"/>
  <c r="F25" i="1"/>
  <c r="H25" i="1" l="1"/>
  <c r="D25" i="1"/>
  <c r="I25" i="1"/>
  <c r="A28" i="1"/>
  <c r="B27" i="1"/>
  <c r="K24" i="1"/>
  <c r="G26" i="1"/>
  <c r="J26" i="1" s="1"/>
  <c r="C26" i="1"/>
  <c r="F26" i="1"/>
  <c r="B28" i="1" l="1"/>
  <c r="A29" i="1"/>
  <c r="K25" i="1"/>
  <c r="H26" i="1"/>
  <c r="I26" i="1"/>
  <c r="D26" i="1"/>
  <c r="G27" i="1"/>
  <c r="J27" i="1" s="1"/>
  <c r="F27" i="1"/>
  <c r="C27" i="1"/>
  <c r="A30" i="1" l="1"/>
  <c r="B29" i="1"/>
  <c r="I27" i="1"/>
  <c r="H27" i="1"/>
  <c r="D27" i="1"/>
  <c r="E27" i="1" s="1"/>
  <c r="F28" i="1"/>
  <c r="C28" i="1"/>
  <c r="G28" i="1"/>
  <c r="K26" i="1"/>
  <c r="I28" i="1" l="1"/>
  <c r="D28" i="1"/>
  <c r="H28" i="1"/>
  <c r="F29" i="1"/>
  <c r="G29" i="1"/>
  <c r="C29" i="1"/>
  <c r="B30" i="1"/>
  <c r="A31" i="1"/>
  <c r="J28" i="1"/>
  <c r="C30" i="1" l="1"/>
  <c r="G30" i="1"/>
  <c r="F30" i="1"/>
  <c r="B31" i="1"/>
  <c r="A32" i="1"/>
  <c r="I29" i="1"/>
  <c r="D29" i="1"/>
  <c r="H29" i="1"/>
  <c r="K27" i="1"/>
  <c r="J29" i="1"/>
  <c r="C31" i="1" l="1"/>
  <c r="G31" i="1"/>
  <c r="F31" i="1"/>
  <c r="J30" i="1"/>
  <c r="K28" i="1"/>
  <c r="B32" i="1"/>
  <c r="A33" i="1"/>
  <c r="D30" i="1"/>
  <c r="H30" i="1"/>
  <c r="I30" i="1"/>
  <c r="F32" i="1" l="1"/>
  <c r="G32" i="1"/>
  <c r="J32" i="1" s="1"/>
  <c r="C32" i="1"/>
  <c r="A34" i="1"/>
  <c r="B33" i="1"/>
  <c r="J31" i="1"/>
  <c r="K31" i="1" s="1"/>
  <c r="K29" i="1"/>
  <c r="I31" i="1"/>
  <c r="D31" i="1"/>
  <c r="H31" i="1"/>
  <c r="A35" i="1" l="1"/>
  <c r="B34" i="1"/>
  <c r="H32" i="1"/>
  <c r="I32" i="1"/>
  <c r="D32" i="1"/>
  <c r="E32" i="1" s="1"/>
  <c r="K30" i="1"/>
  <c r="C33" i="1"/>
  <c r="F33" i="1"/>
  <c r="G33" i="1"/>
  <c r="H33" i="1" l="1"/>
  <c r="I33" i="1"/>
  <c r="D33" i="1"/>
  <c r="J33" i="1"/>
  <c r="F34" i="1"/>
  <c r="C34" i="1"/>
  <c r="G34" i="1"/>
  <c r="J34" i="1" s="1"/>
  <c r="A36" i="1"/>
  <c r="B35" i="1"/>
  <c r="B36" i="1" l="1"/>
  <c r="A37" i="1"/>
  <c r="K33" i="1"/>
  <c r="K32" i="1"/>
  <c r="I34" i="1"/>
  <c r="H34" i="1"/>
  <c r="D34" i="1"/>
  <c r="F35" i="1"/>
  <c r="C35" i="1"/>
  <c r="G35" i="1"/>
  <c r="J35" i="1" s="1"/>
  <c r="H35" i="1" l="1"/>
  <c r="D35" i="1"/>
  <c r="I35" i="1"/>
  <c r="B37" i="1"/>
  <c r="A38" i="1"/>
  <c r="K34" i="1"/>
  <c r="G36" i="1"/>
  <c r="J36" i="1" s="1"/>
  <c r="F36" i="1"/>
  <c r="C36" i="1"/>
  <c r="H36" i="1" l="1"/>
  <c r="D36" i="1"/>
  <c r="I36" i="1"/>
  <c r="B38" i="1"/>
  <c r="A39" i="1"/>
  <c r="F37" i="1"/>
  <c r="G37" i="1"/>
  <c r="J37" i="1" s="1"/>
  <c r="C37" i="1"/>
  <c r="K35" i="1"/>
  <c r="B39" i="1" l="1"/>
  <c r="A40" i="1"/>
  <c r="H37" i="1"/>
  <c r="I37" i="1"/>
  <c r="D37" i="1"/>
  <c r="E37" i="1" s="1"/>
  <c r="E44" i="1" s="1"/>
  <c r="G38" i="1"/>
  <c r="J38" i="1" s="1"/>
  <c r="C38" i="1"/>
  <c r="F38" i="1"/>
  <c r="K36" i="1"/>
  <c r="I38" i="1" l="1"/>
  <c r="D38" i="1"/>
  <c r="H38" i="1"/>
  <c r="B40" i="1"/>
  <c r="A41" i="1"/>
  <c r="G39" i="1"/>
  <c r="J39" i="1" s="1"/>
  <c r="K38" i="1" s="1"/>
  <c r="C39" i="1"/>
  <c r="F39" i="1"/>
  <c r="K37" i="1"/>
  <c r="I39" i="1" l="1"/>
  <c r="D39" i="1"/>
  <c r="H39" i="1"/>
  <c r="B41" i="1"/>
  <c r="A42" i="1"/>
  <c r="B42" i="1" s="1"/>
  <c r="C40" i="1"/>
  <c r="F40" i="1"/>
  <c r="G40" i="1"/>
  <c r="I40" i="1" l="1"/>
  <c r="D40" i="1"/>
  <c r="H40" i="1"/>
  <c r="C42" i="1"/>
  <c r="F42" i="1"/>
  <c r="G42" i="1"/>
  <c r="J42" i="1" s="1"/>
  <c r="J40" i="1"/>
  <c r="C41" i="1"/>
  <c r="F41" i="1"/>
  <c r="G41" i="1"/>
  <c r="J41" i="1" s="1"/>
  <c r="K41" i="1" s="1"/>
  <c r="I42" i="1" l="1"/>
  <c r="D42" i="1"/>
  <c r="H42" i="1"/>
  <c r="D41" i="1"/>
  <c r="I41" i="1"/>
  <c r="H41" i="1"/>
  <c r="K40" i="1"/>
  <c r="K39" i="1"/>
  <c r="K44" i="1"/>
</calcChain>
</file>

<file path=xl/sharedStrings.xml><?xml version="1.0" encoding="utf-8"?>
<sst xmlns="http://schemas.openxmlformats.org/spreadsheetml/2006/main" count="49" uniqueCount="43">
  <si>
    <t>z</t>
  </si>
  <si>
    <t>x</t>
  </si>
  <si>
    <t>X</t>
  </si>
  <si>
    <t>a</t>
  </si>
  <si>
    <t>Dp_hyd</t>
  </si>
  <si>
    <t>(dp/dz)_SG</t>
  </si>
  <si>
    <t>(dp/dz)_SL</t>
  </si>
  <si>
    <t>φ_G^2</t>
  </si>
  <si>
    <t>φ_L^2</t>
  </si>
  <si>
    <t>(dp/dz)_f</t>
  </si>
  <si>
    <t>(dp)_f</t>
  </si>
  <si>
    <t>Temperature =</t>
  </si>
  <si>
    <t>oC</t>
  </si>
  <si>
    <t>Pressure (in) =</t>
  </si>
  <si>
    <t>bar</t>
  </si>
  <si>
    <t>Liquid density =</t>
  </si>
  <si>
    <t>kg/m3</t>
  </si>
  <si>
    <t>Vapor density =</t>
  </si>
  <si>
    <t>Liquid viscosity =</t>
  </si>
  <si>
    <t>Pa.s</t>
  </si>
  <si>
    <t>Vapor viscosity =</t>
  </si>
  <si>
    <t>Mass flow rate =</t>
  </si>
  <si>
    <t>kg/s</t>
  </si>
  <si>
    <t>Tube diam. (in) =</t>
  </si>
  <si>
    <t>m</t>
  </si>
  <si>
    <t>Mass flux =</t>
  </si>
  <si>
    <t>kg/m2s</t>
  </si>
  <si>
    <t>Tube length =</t>
  </si>
  <si>
    <t>Bandle height=</t>
  </si>
  <si>
    <t>Tube turns=</t>
  </si>
  <si>
    <t>Vapor velocity =</t>
  </si>
  <si>
    <t>Liquid velocity =</t>
  </si>
  <si>
    <t>pi=</t>
  </si>
  <si>
    <t>Ισχύς=</t>
  </si>
  <si>
    <t>kW</t>
  </si>
  <si>
    <t>(20825 Btu/h)</t>
  </si>
  <si>
    <t>T_sat</t>
  </si>
  <si>
    <t>P_sat</t>
  </si>
  <si>
    <t>dT/dp</t>
  </si>
  <si>
    <t>Δp_hyd =</t>
  </si>
  <si>
    <t>Pa</t>
  </si>
  <si>
    <t>Δp_f =</t>
  </si>
  <si>
    <t>Δp_acc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</si>
</sst>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>
    <font>
      <sz val="10"/>
      <name val="Arial"/>
      <family val="2"/>
    </font>
    <font>
      <b/>
      <sz val="10"/>
      <name val="Arial"/>
      <family val="2"/>
      <charset val="161"/>
    </font>
    <font>
      <b/>
      <i/>
      <sz val="10"/>
      <color rgb="FF000000"/>
      <name val="Sans"/>
      <family val="2"/>
      <charset val="1"/>
    </font>
    <font>
      <sz val="10"/>
      <color rgb="FF000000"/>
      <name val="Sans"/>
      <family val="2"/>
      <charset val="1"/>
    </font>
    <font>
      <b/>
      <i/>
      <sz val="10"/>
      <color rgb="FF000000"/>
      <name val="Sans"/>
      <charset val="161"/>
    </font>
    <font>
      <i/>
      <sz val="10"/>
      <color rgb="FF000000"/>
      <name val="Sans"/>
      <charset val="161"/>
    </font>
    <font>
      <b/>
      <sz val="10"/>
      <color rgb="FF000000"/>
      <name val="Sans"/>
      <charset val="16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 applyBorder="1" applyAlignment="1"/>
    <xf numFmtId="164" fontId="2" fillId="0" borderId="0" xfId="0" applyNumberFormat="1" applyFont="1" applyBorder="1" applyAlignment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164" fontId="3" fillId="0" borderId="0" xfId="0" applyNumberFormat="1" applyFont="1" applyBorder="1" applyAlignment="1"/>
    <xf numFmtId="164" fontId="2" fillId="3" borderId="0" xfId="0" applyNumberFormat="1" applyFont="1" applyFill="1" applyBorder="1" applyAlignment="1"/>
    <xf numFmtId="0" fontId="0" fillId="3" borderId="0" xfId="0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right"/>
    </xf>
    <xf numFmtId="164" fontId="0" fillId="0" borderId="0" xfId="0" applyNumberFormat="1"/>
    <xf numFmtId="164" fontId="5" fillId="0" borderId="0" xfId="0" applyNumberFormat="1" applyFont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51308307786244"/>
          <c:y val="5.0925925925925923E-2"/>
          <c:w val="0.79814661697174771"/>
          <c:h val="0.811676286216650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'Άσκηση_4.1_L-M (new)'!$F$1</c:f>
              <c:strCache>
                <c:ptCount val="1"/>
                <c:pt idx="0">
                  <c:v>(dp/dz)_SG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'Άσκηση_4.1_L-M (new)'!$B$2:$B$42</c:f>
              <c:numCache>
                <c:formatCode>0.0000</c:formatCode>
                <c:ptCount val="41"/>
                <c:pt idx="0">
                  <c:v>1</c:v>
                </c:pt>
                <c:pt idx="1">
                  <c:v>0.97499999999999998</c:v>
                </c:pt>
                <c:pt idx="2">
                  <c:v>0.95</c:v>
                </c:pt>
                <c:pt idx="3">
                  <c:v>0.92500000000000004</c:v>
                </c:pt>
                <c:pt idx="4">
                  <c:v>0.9</c:v>
                </c:pt>
                <c:pt idx="5">
                  <c:v>0.875</c:v>
                </c:pt>
                <c:pt idx="6">
                  <c:v>0.85</c:v>
                </c:pt>
                <c:pt idx="7">
                  <c:v>0.82499999999999996</c:v>
                </c:pt>
                <c:pt idx="8">
                  <c:v>0.8</c:v>
                </c:pt>
                <c:pt idx="9">
                  <c:v>0.77500000000000002</c:v>
                </c:pt>
                <c:pt idx="10">
                  <c:v>0.75</c:v>
                </c:pt>
                <c:pt idx="11">
                  <c:v>0.72500000000000009</c:v>
                </c:pt>
                <c:pt idx="12">
                  <c:v>0.70000000000000007</c:v>
                </c:pt>
                <c:pt idx="13">
                  <c:v>0.67500000000000004</c:v>
                </c:pt>
                <c:pt idx="14">
                  <c:v>0.65000000000000013</c:v>
                </c:pt>
                <c:pt idx="15">
                  <c:v>0.625</c:v>
                </c:pt>
                <c:pt idx="16">
                  <c:v>0.60000000000000009</c:v>
                </c:pt>
                <c:pt idx="17">
                  <c:v>0.57500000000000018</c:v>
                </c:pt>
                <c:pt idx="18">
                  <c:v>0.55000000000000004</c:v>
                </c:pt>
                <c:pt idx="19">
                  <c:v>0.52500000000000013</c:v>
                </c:pt>
                <c:pt idx="20">
                  <c:v>0.50000000000000022</c:v>
                </c:pt>
                <c:pt idx="21">
                  <c:v>0.4750000000000002</c:v>
                </c:pt>
                <c:pt idx="22">
                  <c:v>0.45000000000000018</c:v>
                </c:pt>
                <c:pt idx="23">
                  <c:v>0.42500000000000016</c:v>
                </c:pt>
                <c:pt idx="24">
                  <c:v>0.40000000000000024</c:v>
                </c:pt>
                <c:pt idx="25">
                  <c:v>0.37500000000000022</c:v>
                </c:pt>
                <c:pt idx="26">
                  <c:v>0.3500000000000002</c:v>
                </c:pt>
                <c:pt idx="27">
                  <c:v>0.32500000000000018</c:v>
                </c:pt>
                <c:pt idx="28">
                  <c:v>0.30000000000000016</c:v>
                </c:pt>
                <c:pt idx="29">
                  <c:v>0.27500000000000002</c:v>
                </c:pt>
                <c:pt idx="30">
                  <c:v>0.25</c:v>
                </c:pt>
                <c:pt idx="31">
                  <c:v>0.22499999999999998</c:v>
                </c:pt>
                <c:pt idx="32">
                  <c:v>0.19999999999999984</c:v>
                </c:pt>
                <c:pt idx="33">
                  <c:v>0.17499999999999982</c:v>
                </c:pt>
                <c:pt idx="34">
                  <c:v>0.1499999999999998</c:v>
                </c:pt>
                <c:pt idx="35">
                  <c:v>0.12499999999999967</c:v>
                </c:pt>
                <c:pt idx="36">
                  <c:v>9.9999999999999645E-2</c:v>
                </c:pt>
                <c:pt idx="37">
                  <c:v>7.4999999999999623E-2</c:v>
                </c:pt>
                <c:pt idx="38">
                  <c:v>4.9999999999999489E-2</c:v>
                </c:pt>
                <c:pt idx="39">
                  <c:v>2.4999999999999467E-2</c:v>
                </c:pt>
                <c:pt idx="40">
                  <c:v>0</c:v>
                </c:pt>
              </c:numCache>
            </c:numRef>
          </c:xVal>
          <c:yVal>
            <c:numRef>
              <c:f>'Άσκηση_4.1_L-M (new)'!$F$2:$F$42</c:f>
              <c:numCache>
                <c:formatCode>0.0000</c:formatCode>
                <c:ptCount val="41"/>
                <c:pt idx="0">
                  <c:v>6462.5192862989306</c:v>
                </c:pt>
                <c:pt idx="1">
                  <c:v>6174.618935740722</c:v>
                </c:pt>
                <c:pt idx="2">
                  <c:v>5892.564455137408</c:v>
                </c:pt>
                <c:pt idx="3">
                  <c:v>5616.3862974976182</c:v>
                </c:pt>
                <c:pt idx="4">
                  <c:v>5346.1158932851358</c:v>
                </c:pt>
                <c:pt idx="5">
                  <c:v>5081.7857095282379</c:v>
                </c:pt>
                <c:pt idx="6">
                  <c:v>4823.4293142761771</c:v>
                </c:pt>
                <c:pt idx="7">
                  <c:v>4571.0814470565001</c:v>
                </c:pt>
                <c:pt idx="8">
                  <c:v>4324.7780960883756</c:v>
                </c:pt>
                <c:pt idx="9">
                  <c:v>4084.5565831286744</c:v>
                </c:pt>
                <c:pt idx="10">
                  <c:v>3850.4556569731385</c:v>
                </c:pt>
                <c:pt idx="11">
                  <c:v>3622.5155968095592</c:v>
                </c:pt>
                <c:pt idx="12">
                  <c:v>3400.7783268325329</c:v>
                </c:pt>
                <c:pt idx="13">
                  <c:v>3185.28754378739</c:v>
                </c:pt>
                <c:pt idx="14">
                  <c:v>2976.0888594282674</c:v>
                </c:pt>
                <c:pt idx="15">
                  <c:v>2773.2299602667254</c:v>
                </c:pt>
                <c:pt idx="16">
                  <c:v>2576.7607874751593</c:v>
                </c:pt>
                <c:pt idx="17">
                  <c:v>2386.7337404206155</c:v>
                </c:pt>
                <c:pt idx="18">
                  <c:v>2203.2039080792492</c:v>
                </c:pt>
                <c:pt idx="19">
                  <c:v>2026.2293335704978</c:v>
                </c:pt>
                <c:pt idx="20">
                  <c:v>1855.8713183270481</c:v>
                </c:pt>
                <c:pt idx="21">
                  <c:v>1692.1947740825879</c:v>
                </c:pt>
                <c:pt idx="22">
                  <c:v>1535.2686330600372</c:v>
                </c:pt>
                <c:pt idx="23">
                  <c:v>1385.1663296883801</c:v>
                </c:pt>
                <c:pt idx="24">
                  <c:v>1241.9663711759815</c:v>
                </c:pt>
                <c:pt idx="25">
                  <c:v>1105.7530197885178</c:v>
                </c:pt>
                <c:pt idx="26">
                  <c:v>976.61711743552462</c:v>
                </c:pt>
                <c:pt idx="27">
                  <c:v>854.65709428756315</c:v>
                </c:pt>
                <c:pt idx="28">
                  <c:v>739.98021944839491</c:v>
                </c:pt>
                <c:pt idx="29">
                  <c:v>632.70417623341802</c:v>
                </c:pt>
                <c:pt idx="30">
                  <c:v>532.95908261211457</c:v>
                </c:pt>
                <c:pt idx="31">
                  <c:v>440.89013831865202</c:v>
                </c:pt>
                <c:pt idx="32">
                  <c:v>356.66118188287101</c:v>
                </c:pt>
                <c:pt idx="33">
                  <c:v>280.45961906503283</c:v>
                </c:pt>
                <c:pt idx="34">
                  <c:v>212.50351520267824</c:v>
                </c:pt>
                <c:pt idx="35">
                  <c:v>153.05230536931541</c:v>
                </c:pt>
                <c:pt idx="36">
                  <c:v>102.42402823003759</c:v>
                </c:pt>
                <c:pt idx="37">
                  <c:v>61.025609586100543</c:v>
                </c:pt>
                <c:pt idx="38">
                  <c:v>29.413578185003171</c:v>
                </c:pt>
                <c:pt idx="39">
                  <c:v>8.44683221892228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'Άσκηση_4.1_L-M (new)'!$G$1</c:f>
              <c:strCache>
                <c:ptCount val="1"/>
                <c:pt idx="0">
                  <c:v>(dp/dz)_SL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'Άσκηση_4.1_L-M (new)'!$B$2:$B$42</c:f>
              <c:numCache>
                <c:formatCode>0.0000</c:formatCode>
                <c:ptCount val="41"/>
                <c:pt idx="0">
                  <c:v>1</c:v>
                </c:pt>
                <c:pt idx="1">
                  <c:v>0.97499999999999998</c:v>
                </c:pt>
                <c:pt idx="2">
                  <c:v>0.95</c:v>
                </c:pt>
                <c:pt idx="3">
                  <c:v>0.92500000000000004</c:v>
                </c:pt>
                <c:pt idx="4">
                  <c:v>0.9</c:v>
                </c:pt>
                <c:pt idx="5">
                  <c:v>0.875</c:v>
                </c:pt>
                <c:pt idx="6">
                  <c:v>0.85</c:v>
                </c:pt>
                <c:pt idx="7">
                  <c:v>0.82499999999999996</c:v>
                </c:pt>
                <c:pt idx="8">
                  <c:v>0.8</c:v>
                </c:pt>
                <c:pt idx="9">
                  <c:v>0.77500000000000002</c:v>
                </c:pt>
                <c:pt idx="10">
                  <c:v>0.75</c:v>
                </c:pt>
                <c:pt idx="11">
                  <c:v>0.72500000000000009</c:v>
                </c:pt>
                <c:pt idx="12">
                  <c:v>0.70000000000000007</c:v>
                </c:pt>
                <c:pt idx="13">
                  <c:v>0.67500000000000004</c:v>
                </c:pt>
                <c:pt idx="14">
                  <c:v>0.65000000000000013</c:v>
                </c:pt>
                <c:pt idx="15">
                  <c:v>0.625</c:v>
                </c:pt>
                <c:pt idx="16">
                  <c:v>0.60000000000000009</c:v>
                </c:pt>
                <c:pt idx="17">
                  <c:v>0.57500000000000018</c:v>
                </c:pt>
                <c:pt idx="18">
                  <c:v>0.55000000000000004</c:v>
                </c:pt>
                <c:pt idx="19">
                  <c:v>0.52500000000000013</c:v>
                </c:pt>
                <c:pt idx="20">
                  <c:v>0.50000000000000022</c:v>
                </c:pt>
                <c:pt idx="21">
                  <c:v>0.4750000000000002</c:v>
                </c:pt>
                <c:pt idx="22">
                  <c:v>0.45000000000000018</c:v>
                </c:pt>
                <c:pt idx="23">
                  <c:v>0.42500000000000016</c:v>
                </c:pt>
                <c:pt idx="24">
                  <c:v>0.40000000000000024</c:v>
                </c:pt>
                <c:pt idx="25">
                  <c:v>0.37500000000000022</c:v>
                </c:pt>
                <c:pt idx="26">
                  <c:v>0.3500000000000002</c:v>
                </c:pt>
                <c:pt idx="27">
                  <c:v>0.32500000000000018</c:v>
                </c:pt>
                <c:pt idx="28">
                  <c:v>0.30000000000000016</c:v>
                </c:pt>
                <c:pt idx="29">
                  <c:v>0.27500000000000002</c:v>
                </c:pt>
                <c:pt idx="30">
                  <c:v>0.25</c:v>
                </c:pt>
                <c:pt idx="31">
                  <c:v>0.22499999999999998</c:v>
                </c:pt>
                <c:pt idx="32">
                  <c:v>0.19999999999999984</c:v>
                </c:pt>
                <c:pt idx="33">
                  <c:v>0.17499999999999982</c:v>
                </c:pt>
                <c:pt idx="34">
                  <c:v>0.1499999999999998</c:v>
                </c:pt>
                <c:pt idx="35">
                  <c:v>0.12499999999999967</c:v>
                </c:pt>
                <c:pt idx="36">
                  <c:v>9.9999999999999645E-2</c:v>
                </c:pt>
                <c:pt idx="37">
                  <c:v>7.4999999999999623E-2</c:v>
                </c:pt>
                <c:pt idx="38">
                  <c:v>4.9999999999999489E-2</c:v>
                </c:pt>
                <c:pt idx="39">
                  <c:v>2.4999999999999467E-2</c:v>
                </c:pt>
                <c:pt idx="40">
                  <c:v>0</c:v>
                </c:pt>
              </c:numCache>
            </c:numRef>
          </c:xVal>
          <c:yVal>
            <c:numRef>
              <c:f>'Άσκηση_4.1_L-M (new)'!$G$2:$G$42</c:f>
              <c:numCache>
                <c:formatCode>0.0000</c:formatCode>
                <c:ptCount val="41"/>
                <c:pt idx="0">
                  <c:v>0</c:v>
                </c:pt>
                <c:pt idx="1">
                  <c:v>0.90600341422548492</c:v>
                </c:pt>
                <c:pt idx="2">
                  <c:v>3.1548871304088304</c:v>
                </c:pt>
                <c:pt idx="3">
                  <c:v>6.5455793612591844</c:v>
                </c:pt>
                <c:pt idx="4">
                  <c:v>10.985955074052374</c:v>
                </c:pt>
                <c:pt idx="5">
                  <c:v>16.416321246329748</c:v>
                </c:pt>
                <c:pt idx="6">
                  <c:v>22.793031200174738</c:v>
                </c:pt>
                <c:pt idx="7">
                  <c:v>30.081972251806945</c:v>
                </c:pt>
                <c:pt idx="8">
                  <c:v>38.255317512248801</c:v>
                </c:pt>
                <c:pt idx="9">
                  <c:v>47.289677391744625</c:v>
                </c:pt>
                <c:pt idx="10">
                  <c:v>57.164950832969971</c:v>
                </c:pt>
                <c:pt idx="11">
                  <c:v>67.863564589106232</c:v>
                </c:pt>
                <c:pt idx="12">
                  <c:v>79.369944602152856</c:v>
                </c:pt>
                <c:pt idx="13">
                  <c:v>91.67013447738718</c:v>
                </c:pt>
                <c:pt idx="14">
                  <c:v>104.75151155547547</c:v>
                </c:pt>
                <c:pt idx="15">
                  <c:v>118.60257020072758</c:v>
                </c:pt>
                <c:pt idx="16">
                  <c:v>133.21275283744112</c:v>
                </c:pt>
                <c:pt idx="17">
                  <c:v>148.57231580337026</c:v>
                </c:pt>
                <c:pt idx="18">
                  <c:v>164.67222116590111</c:v>
                </c:pt>
                <c:pt idx="19">
                  <c:v>181.50404827727172</c:v>
                </c:pt>
                <c:pt idx="20">
                  <c:v>199.0599205937487</c:v>
                </c:pt>
                <c:pt idx="21">
                  <c:v>217.33244447619052</c:v>
                </c:pt>
                <c:pt idx="22">
                  <c:v>236.3146575213174</c:v>
                </c:pt>
                <c:pt idx="23">
                  <c:v>255.99998456510713</c:v>
                </c:pt>
                <c:pt idx="24">
                  <c:v>276.38219992874542</c:v>
                </c:pt>
                <c:pt idx="25">
                  <c:v>297.45539479349662</c:v>
                </c:pt>
                <c:pt idx="26">
                  <c:v>319.2139488268835</c:v>
                </c:pt>
                <c:pt idx="27">
                  <c:v>341.652505361279</c:v>
                </c:pt>
                <c:pt idx="28">
                  <c:v>364.76594956295861</c:v>
                </c:pt>
                <c:pt idx="29">
                  <c:v>388.54938913574711</c:v>
                </c:pt>
                <c:pt idx="30">
                  <c:v>412.99813718644612</c:v>
                </c:pt>
                <c:pt idx="31">
                  <c:v>438.10769694485174</c:v>
                </c:pt>
                <c:pt idx="32">
                  <c:v>463.87374808344782</c:v>
                </c:pt>
                <c:pt idx="33">
                  <c:v>490.29213442387976</c:v>
                </c:pt>
                <c:pt idx="34">
                  <c:v>517.35885285133543</c:v>
                </c:pt>
                <c:pt idx="35">
                  <c:v>545.0700432856604</c:v>
                </c:pt>
                <c:pt idx="36">
                  <c:v>573.42197958079771</c:v>
                </c:pt>
                <c:pt idx="37">
                  <c:v>602.41106124292105</c:v>
                </c:pt>
                <c:pt idx="38">
                  <c:v>632.03380587322454</c:v>
                </c:pt>
                <c:pt idx="39">
                  <c:v>662.28684225433449</c:v>
                </c:pt>
                <c:pt idx="40">
                  <c:v>693.16690401028006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'Άσκηση_4.1_L-M (new)'!$J$1</c:f>
              <c:strCache>
                <c:ptCount val="1"/>
                <c:pt idx="0">
                  <c:v>(dp/dz)_f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'Άσκηση_4.1_L-M (new)'!$B$2:$B$42</c:f>
              <c:numCache>
                <c:formatCode>0.0000</c:formatCode>
                <c:ptCount val="41"/>
                <c:pt idx="0">
                  <c:v>1</c:v>
                </c:pt>
                <c:pt idx="1">
                  <c:v>0.97499999999999998</c:v>
                </c:pt>
                <c:pt idx="2">
                  <c:v>0.95</c:v>
                </c:pt>
                <c:pt idx="3">
                  <c:v>0.92500000000000004</c:v>
                </c:pt>
                <c:pt idx="4">
                  <c:v>0.9</c:v>
                </c:pt>
                <c:pt idx="5">
                  <c:v>0.875</c:v>
                </c:pt>
                <c:pt idx="6">
                  <c:v>0.85</c:v>
                </c:pt>
                <c:pt idx="7">
                  <c:v>0.82499999999999996</c:v>
                </c:pt>
                <c:pt idx="8">
                  <c:v>0.8</c:v>
                </c:pt>
                <c:pt idx="9">
                  <c:v>0.77500000000000002</c:v>
                </c:pt>
                <c:pt idx="10">
                  <c:v>0.75</c:v>
                </c:pt>
                <c:pt idx="11">
                  <c:v>0.72500000000000009</c:v>
                </c:pt>
                <c:pt idx="12">
                  <c:v>0.70000000000000007</c:v>
                </c:pt>
                <c:pt idx="13">
                  <c:v>0.67500000000000004</c:v>
                </c:pt>
                <c:pt idx="14">
                  <c:v>0.65000000000000013</c:v>
                </c:pt>
                <c:pt idx="15">
                  <c:v>0.625</c:v>
                </c:pt>
                <c:pt idx="16">
                  <c:v>0.60000000000000009</c:v>
                </c:pt>
                <c:pt idx="17">
                  <c:v>0.57500000000000018</c:v>
                </c:pt>
                <c:pt idx="18">
                  <c:v>0.55000000000000004</c:v>
                </c:pt>
                <c:pt idx="19">
                  <c:v>0.52500000000000013</c:v>
                </c:pt>
                <c:pt idx="20">
                  <c:v>0.50000000000000022</c:v>
                </c:pt>
                <c:pt idx="21">
                  <c:v>0.4750000000000002</c:v>
                </c:pt>
                <c:pt idx="22">
                  <c:v>0.45000000000000018</c:v>
                </c:pt>
                <c:pt idx="23">
                  <c:v>0.42500000000000016</c:v>
                </c:pt>
                <c:pt idx="24">
                  <c:v>0.40000000000000024</c:v>
                </c:pt>
                <c:pt idx="25">
                  <c:v>0.37500000000000022</c:v>
                </c:pt>
                <c:pt idx="26">
                  <c:v>0.3500000000000002</c:v>
                </c:pt>
                <c:pt idx="27">
                  <c:v>0.32500000000000018</c:v>
                </c:pt>
                <c:pt idx="28">
                  <c:v>0.30000000000000016</c:v>
                </c:pt>
                <c:pt idx="29">
                  <c:v>0.27500000000000002</c:v>
                </c:pt>
                <c:pt idx="30">
                  <c:v>0.25</c:v>
                </c:pt>
                <c:pt idx="31">
                  <c:v>0.22499999999999998</c:v>
                </c:pt>
                <c:pt idx="32">
                  <c:v>0.19999999999999984</c:v>
                </c:pt>
                <c:pt idx="33">
                  <c:v>0.17499999999999982</c:v>
                </c:pt>
                <c:pt idx="34">
                  <c:v>0.1499999999999998</c:v>
                </c:pt>
                <c:pt idx="35">
                  <c:v>0.12499999999999967</c:v>
                </c:pt>
                <c:pt idx="36">
                  <c:v>9.9999999999999645E-2</c:v>
                </c:pt>
                <c:pt idx="37">
                  <c:v>7.4999999999999623E-2</c:v>
                </c:pt>
                <c:pt idx="38">
                  <c:v>4.9999999999999489E-2</c:v>
                </c:pt>
                <c:pt idx="39">
                  <c:v>2.4999999999999467E-2</c:v>
                </c:pt>
                <c:pt idx="40">
                  <c:v>0</c:v>
                </c:pt>
              </c:numCache>
            </c:numRef>
          </c:xVal>
          <c:yVal>
            <c:numRef>
              <c:f>'Άσκηση_4.1_L-M (new)'!$J$2:$J$42</c:f>
              <c:numCache>
                <c:formatCode>0.0000</c:formatCode>
                <c:ptCount val="41"/>
                <c:pt idx="0">
                  <c:v>6462.5192862989306</c:v>
                </c:pt>
                <c:pt idx="1">
                  <c:v>7671.4160899172512</c:v>
                </c:pt>
                <c:pt idx="2">
                  <c:v>8622.6499071790349</c:v>
                </c:pt>
                <c:pt idx="3">
                  <c:v>9457.6418911238034</c:v>
                </c:pt>
                <c:pt idx="4">
                  <c:v>10204.046825323869</c:v>
                </c:pt>
                <c:pt idx="5">
                  <c:v>10874.852503587452</c:v>
                </c:pt>
                <c:pt idx="6">
                  <c:v>11477.679948511581</c:v>
                </c:pt>
                <c:pt idx="7">
                  <c:v>12017.55459699313</c:v>
                </c:pt>
                <c:pt idx="8">
                  <c:v>12498.038250375575</c:v>
                </c:pt>
                <c:pt idx="9">
                  <c:v>12921.780574370136</c:v>
                </c:pt>
                <c:pt idx="10">
                  <c:v>13290.82066568403</c:v>
                </c:pt>
                <c:pt idx="11">
                  <c:v>13606.766027170497</c:v>
                </c:pt>
                <c:pt idx="12">
                  <c:v>13870.905460492664</c:v>
                </c:pt>
                <c:pt idx="13">
                  <c:v>14084.283665540934</c:v>
                </c:pt>
                <c:pt idx="14">
                  <c:v>14247.752326372698</c:v>
                </c:pt>
                <c:pt idx="15">
                  <c:v>14362.006043458357</c:v>
                </c:pt>
                <c:pt idx="16">
                  <c:v>14427.608078104578</c:v>
                </c:pt>
                <c:pt idx="17">
                  <c:v>14445.008974774571</c:v>
                </c:pt>
                <c:pt idx="18">
                  <c:v>14414.560008633764</c:v>
                </c:pt>
                <c:pt idx="19">
                  <c:v>14336.522716009753</c:v>
                </c:pt>
                <c:pt idx="20">
                  <c:v>14211.07531931731</c:v>
                </c:pt>
                <c:pt idx="21">
                  <c:v>14038.316552720762</c:v>
                </c:pt>
                <c:pt idx="22">
                  <c:v>13818.267169969971</c:v>
                </c:pt>
                <c:pt idx="23">
                  <c:v>13550.869232804082</c:v>
                </c:pt>
                <c:pt idx="24">
                  <c:v>13235.983108896706</c:v>
                </c:pt>
                <c:pt idx="25">
                  <c:v>12873.381927572907</c:v>
                </c:pt>
                <c:pt idx="26">
                  <c:v>12462.743021651366</c:v>
                </c:pt>
                <c:pt idx="27">
                  <c:v>12003.635586925007</c:v>
                </c:pt>
                <c:pt idx="28">
                  <c:v>11495.503358069336</c:v>
                </c:pt>
                <c:pt idx="29">
                  <c:v>10937.640431141006</c:v>
                </c:pt>
                <c:pt idx="30">
                  <c:v>10329.157277676482</c:v>
                </c:pt>
                <c:pt idx="31">
                  <c:v>9668.9321491132232</c:v>
                </c:pt>
                <c:pt idx="32">
                  <c:v>8955.5397667412708</c:v>
                </c:pt>
                <c:pt idx="33">
                  <c:v>8187.1429311737356</c:v>
                </c:pt>
                <c:pt idx="34">
                  <c:v>7361.3199710892304</c:v>
                </c:pt>
                <c:pt idx="35">
                  <c:v>6474.7728214678455</c:v>
                </c:pt>
                <c:pt idx="36">
                  <c:v>5522.7909847755072</c:v>
                </c:pt>
                <c:pt idx="37">
                  <c:v>4498.1466850939341</c:v>
                </c:pt>
                <c:pt idx="38">
                  <c:v>3388.3779489694216</c:v>
                </c:pt>
                <c:pt idx="39">
                  <c:v>2166.6248252355317</c:v>
                </c:pt>
                <c:pt idx="40">
                  <c:v>693.16690401028006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409192"/>
        <c:axId val="702410368"/>
      </c:scatterChart>
      <c:valAx>
        <c:axId val="7024091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400" baseline="0">
                    <a:solidFill>
                      <a:schemeClr val="tx1"/>
                    </a:solidFill>
                  </a:rPr>
                  <a:t>ποιότητα, 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x</a:t>
                </a:r>
                <a:endParaRPr lang="el-GR" sz="1400" baseline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5982174279911298"/>
              <c:y val="0.90986131284560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02410368"/>
        <c:crosses val="autoZero"/>
        <c:crossBetween val="midCat"/>
      </c:valAx>
      <c:valAx>
        <c:axId val="70241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400" baseline="0">
                    <a:solidFill>
                      <a:schemeClr val="tx1"/>
                    </a:solidFill>
                  </a:rPr>
                  <a:t>πτώση πίεσης [=]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Pa/m</a:t>
                </a:r>
                <a:endParaRPr lang="el-GR" sz="1400" baseline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3.0336373542967868E-3"/>
              <c:y val="0.1725199398618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02409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83106695669503"/>
          <c:y val="5.7886756873837382E-2"/>
          <c:w val="0.21709011373578305"/>
          <c:h val="0.18460702828813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472440</xdr:colOff>
      <xdr:row>21</xdr:row>
      <xdr:rowOff>137160</xdr:rowOff>
    </xdr:from>
    <xdr:to>
      <xdr:col>18</xdr:col>
      <xdr:colOff>190500</xdr:colOff>
      <xdr:row>41</xdr:row>
      <xdr:rowOff>76200</xdr:rowOff>
    </xdr:to>
    <xdr:graphicFrame macro="">
      <xdr:nvGraphicFramePr>
        <xdr:cNvPr id="2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nt/Documents/Teaching/&#931;&#933;&#931;&#922;&#917;&#933;&#917;&#931;_&#920;&#917;&#929;&#924;&#921;&#922;&#937;&#925;_&#916;&#921;&#917;&#929;&#915;&#913;&#931;&#921;&#937;&#925;/&#913;&#931;&#922;&#919;&#931;&#917;&#921;&#931;_&#917;&#929;&#915;&#913;&#931;&#921;&#917;&#931;/&#913;&#963;&#954;&#942;&#963;&#949;&#953;&#962;&#931;&#965;&#956;&#960;&#965;&#954;&#957;&#969;&#964;&#974;&#957;_&#916;&#953;&#966;&#945;&#963;&#953;&#954;&#942;&#928;&#964;&#974;&#963;&#951;&#928;&#943;&#949;&#963;&#951;&#9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Άσκηση_4.1_L-M (new)"/>
      <sheetName val="Άσκηση_4.1_L-M (old)"/>
      <sheetName val="Άσκηση_4.1_Friedel"/>
      <sheetName val="Άσκηση_4.2"/>
      <sheetName val="Άσκηση_5.3_Lockhart_Martinelli"/>
      <sheetName val="Άσκηση_5.4_LM"/>
    </sheetNames>
    <sheetDataSet>
      <sheetData sheetId="0">
        <row r="1">
          <cell r="F1" t="str">
            <v>(dp/dz)_SG</v>
          </cell>
          <cell r="G1" t="str">
            <v>(dp/dz)_SL</v>
          </cell>
          <cell r="J1" t="str">
            <v>(dp/dz)_f</v>
          </cell>
        </row>
        <row r="2">
          <cell r="B2">
            <v>1</v>
          </cell>
          <cell r="F2">
            <v>6462.5192862989306</v>
          </cell>
          <cell r="G2">
            <v>0</v>
          </cell>
          <cell r="J2">
            <v>6462.5192862989306</v>
          </cell>
        </row>
        <row r="3">
          <cell r="B3">
            <v>0.97499999999999998</v>
          </cell>
          <cell r="F3">
            <v>6174.618935740722</v>
          </cell>
          <cell r="G3">
            <v>0.90600341422548492</v>
          </cell>
          <cell r="J3">
            <v>7671.4160899172512</v>
          </cell>
        </row>
        <row r="4">
          <cell r="B4">
            <v>0.95</v>
          </cell>
          <cell r="F4">
            <v>5892.564455137408</v>
          </cell>
          <cell r="G4">
            <v>3.1548871304088304</v>
          </cell>
          <cell r="J4">
            <v>8622.6499071790349</v>
          </cell>
        </row>
        <row r="5">
          <cell r="B5">
            <v>0.92500000000000004</v>
          </cell>
          <cell r="F5">
            <v>5616.3862974976182</v>
          </cell>
          <cell r="G5">
            <v>6.5455793612591844</v>
          </cell>
          <cell r="J5">
            <v>9457.6418911238034</v>
          </cell>
        </row>
        <row r="6">
          <cell r="B6">
            <v>0.9</v>
          </cell>
          <cell r="F6">
            <v>5346.1158932851358</v>
          </cell>
          <cell r="G6">
            <v>10.985955074052374</v>
          </cell>
          <cell r="J6">
            <v>10204.046825323869</v>
          </cell>
        </row>
        <row r="7">
          <cell r="B7">
            <v>0.875</v>
          </cell>
          <cell r="F7">
            <v>5081.7857095282379</v>
          </cell>
          <cell r="G7">
            <v>16.416321246329748</v>
          </cell>
          <cell r="J7">
            <v>10874.852503587452</v>
          </cell>
        </row>
        <row r="8">
          <cell r="B8">
            <v>0.85</v>
          </cell>
          <cell r="F8">
            <v>4823.4293142761771</v>
          </cell>
          <cell r="G8">
            <v>22.793031200174738</v>
          </cell>
          <cell r="J8">
            <v>11477.679948511581</v>
          </cell>
        </row>
        <row r="9">
          <cell r="B9">
            <v>0.82499999999999996</v>
          </cell>
          <cell r="F9">
            <v>4571.0814470565001</v>
          </cell>
          <cell r="G9">
            <v>30.081972251806945</v>
          </cell>
          <cell r="J9">
            <v>12017.55459699313</v>
          </cell>
        </row>
        <row r="10">
          <cell r="B10">
            <v>0.8</v>
          </cell>
          <cell r="F10">
            <v>4324.7780960883756</v>
          </cell>
          <cell r="G10">
            <v>38.255317512248801</v>
          </cell>
          <cell r="J10">
            <v>12498.038250375575</v>
          </cell>
        </row>
        <row r="11">
          <cell r="B11">
            <v>0.77500000000000002</v>
          </cell>
          <cell r="F11">
            <v>4084.5565831286744</v>
          </cell>
          <cell r="G11">
            <v>47.289677391744625</v>
          </cell>
          <cell r="J11">
            <v>12921.780574370136</v>
          </cell>
        </row>
        <row r="12">
          <cell r="B12">
            <v>0.75</v>
          </cell>
          <cell r="F12">
            <v>3850.4556569731385</v>
          </cell>
          <cell r="G12">
            <v>57.164950832969971</v>
          </cell>
          <cell r="J12">
            <v>13290.82066568403</v>
          </cell>
        </row>
        <row r="13">
          <cell r="B13">
            <v>0.72500000000000009</v>
          </cell>
          <cell r="F13">
            <v>3622.5155968095592</v>
          </cell>
          <cell r="G13">
            <v>67.863564589106232</v>
          </cell>
          <cell r="J13">
            <v>13606.766027170497</v>
          </cell>
        </row>
        <row r="14">
          <cell r="B14">
            <v>0.70000000000000007</v>
          </cell>
          <cell r="F14">
            <v>3400.7783268325329</v>
          </cell>
          <cell r="G14">
            <v>79.369944602152856</v>
          </cell>
          <cell r="J14">
            <v>13870.905460492664</v>
          </cell>
        </row>
        <row r="15">
          <cell r="B15">
            <v>0.67500000000000004</v>
          </cell>
          <cell r="F15">
            <v>3185.28754378739</v>
          </cell>
          <cell r="G15">
            <v>91.67013447738718</v>
          </cell>
          <cell r="J15">
            <v>14084.283665540934</v>
          </cell>
        </row>
        <row r="16">
          <cell r="B16">
            <v>0.65000000000000013</v>
          </cell>
          <cell r="F16">
            <v>2976.0888594282674</v>
          </cell>
          <cell r="G16">
            <v>104.75151155547547</v>
          </cell>
          <cell r="J16">
            <v>14247.752326372698</v>
          </cell>
        </row>
        <row r="17">
          <cell r="B17">
            <v>0.625</v>
          </cell>
          <cell r="F17">
            <v>2773.2299602667254</v>
          </cell>
          <cell r="G17">
            <v>118.60257020072758</v>
          </cell>
          <cell r="J17">
            <v>14362.006043458357</v>
          </cell>
        </row>
        <row r="18">
          <cell r="B18">
            <v>0.60000000000000009</v>
          </cell>
          <cell r="F18">
            <v>2576.7607874751593</v>
          </cell>
          <cell r="G18">
            <v>133.21275283744112</v>
          </cell>
          <cell r="J18">
            <v>14427.608078104578</v>
          </cell>
        </row>
        <row r="19">
          <cell r="B19">
            <v>0.57500000000000018</v>
          </cell>
          <cell r="F19">
            <v>2386.7337404206155</v>
          </cell>
          <cell r="G19">
            <v>148.57231580337026</v>
          </cell>
          <cell r="J19">
            <v>14445.008974774571</v>
          </cell>
        </row>
        <row r="20">
          <cell r="B20">
            <v>0.55000000000000004</v>
          </cell>
          <cell r="F20">
            <v>2203.2039080792492</v>
          </cell>
          <cell r="G20">
            <v>164.67222116590111</v>
          </cell>
          <cell r="J20">
            <v>14414.560008633764</v>
          </cell>
        </row>
        <row r="21">
          <cell r="B21">
            <v>0.52500000000000013</v>
          </cell>
          <cell r="F21">
            <v>2026.2293335704978</v>
          </cell>
          <cell r="G21">
            <v>181.50404827727172</v>
          </cell>
          <cell r="J21">
            <v>14336.522716009753</v>
          </cell>
        </row>
        <row r="22">
          <cell r="B22">
            <v>0.50000000000000022</v>
          </cell>
          <cell r="F22">
            <v>1855.8713183270481</v>
          </cell>
          <cell r="G22">
            <v>199.0599205937487</v>
          </cell>
          <cell r="J22">
            <v>14211.07531931731</v>
          </cell>
        </row>
        <row r="23">
          <cell r="B23">
            <v>0.4750000000000002</v>
          </cell>
          <cell r="F23">
            <v>1692.1947740825879</v>
          </cell>
          <cell r="G23">
            <v>217.33244447619052</v>
          </cell>
          <cell r="J23">
            <v>14038.316552720762</v>
          </cell>
        </row>
        <row r="24">
          <cell r="B24">
            <v>0.45000000000000018</v>
          </cell>
          <cell r="F24">
            <v>1535.2686330600372</v>
          </cell>
          <cell r="G24">
            <v>236.3146575213174</v>
          </cell>
          <cell r="J24">
            <v>13818.267169969971</v>
          </cell>
        </row>
        <row r="25">
          <cell r="B25">
            <v>0.42500000000000016</v>
          </cell>
          <cell r="F25">
            <v>1385.1663296883801</v>
          </cell>
          <cell r="G25">
            <v>255.99998456510713</v>
          </cell>
          <cell r="J25">
            <v>13550.869232804082</v>
          </cell>
        </row>
        <row r="26">
          <cell r="B26">
            <v>0.40000000000000024</v>
          </cell>
          <cell r="F26">
            <v>1241.9663711759815</v>
          </cell>
          <cell r="G26">
            <v>276.38219992874542</v>
          </cell>
          <cell r="J26">
            <v>13235.983108896706</v>
          </cell>
        </row>
        <row r="27">
          <cell r="B27">
            <v>0.37500000000000022</v>
          </cell>
          <cell r="F27">
            <v>1105.7530197885178</v>
          </cell>
          <cell r="G27">
            <v>297.45539479349662</v>
          </cell>
          <cell r="J27">
            <v>12873.381927572907</v>
          </cell>
        </row>
        <row r="28">
          <cell r="B28">
            <v>0.3500000000000002</v>
          </cell>
          <cell r="F28">
            <v>976.61711743552462</v>
          </cell>
          <cell r="G28">
            <v>319.2139488268835</v>
          </cell>
          <cell r="J28">
            <v>12462.743021651366</v>
          </cell>
        </row>
        <row r="29">
          <cell r="B29">
            <v>0.32500000000000018</v>
          </cell>
          <cell r="F29">
            <v>854.65709428756315</v>
          </cell>
          <cell r="G29">
            <v>341.652505361279</v>
          </cell>
          <cell r="J29">
            <v>12003.635586925007</v>
          </cell>
        </row>
        <row r="30">
          <cell r="B30">
            <v>0.30000000000000016</v>
          </cell>
          <cell r="F30">
            <v>739.98021944839491</v>
          </cell>
          <cell r="G30">
            <v>364.76594956295861</v>
          </cell>
          <cell r="J30">
            <v>11495.503358069336</v>
          </cell>
        </row>
        <row r="31">
          <cell r="B31">
            <v>0.27500000000000002</v>
          </cell>
          <cell r="F31">
            <v>632.70417623341802</v>
          </cell>
          <cell r="G31">
            <v>388.54938913574711</v>
          </cell>
          <cell r="J31">
            <v>10937.640431141006</v>
          </cell>
        </row>
        <row r="32">
          <cell r="B32">
            <v>0.25</v>
          </cell>
          <cell r="F32">
            <v>532.95908261211457</v>
          </cell>
          <cell r="G32">
            <v>412.99813718644612</v>
          </cell>
          <cell r="J32">
            <v>10329.157277676482</v>
          </cell>
        </row>
        <row r="33">
          <cell r="B33">
            <v>0.22499999999999998</v>
          </cell>
          <cell r="F33">
            <v>440.89013831865202</v>
          </cell>
          <cell r="G33">
            <v>438.10769694485174</v>
          </cell>
          <cell r="J33">
            <v>9668.9321491132232</v>
          </cell>
        </row>
        <row r="34">
          <cell r="B34">
            <v>0.19999999999999984</v>
          </cell>
          <cell r="F34">
            <v>356.66118188287101</v>
          </cell>
          <cell r="G34">
            <v>463.87374808344782</v>
          </cell>
          <cell r="J34">
            <v>8955.5397667412708</v>
          </cell>
        </row>
        <row r="35">
          <cell r="B35">
            <v>0.17499999999999982</v>
          </cell>
          <cell r="F35">
            <v>280.45961906503283</v>
          </cell>
          <cell r="G35">
            <v>490.29213442387976</v>
          </cell>
          <cell r="J35">
            <v>8187.1429311737356</v>
          </cell>
        </row>
        <row r="36">
          <cell r="B36">
            <v>0.1499999999999998</v>
          </cell>
          <cell r="F36">
            <v>212.50351520267824</v>
          </cell>
          <cell r="G36">
            <v>517.35885285133543</v>
          </cell>
          <cell r="J36">
            <v>7361.3199710892304</v>
          </cell>
        </row>
        <row r="37">
          <cell r="B37">
            <v>0.12499999999999967</v>
          </cell>
          <cell r="F37">
            <v>153.05230536931541</v>
          </cell>
          <cell r="G37">
            <v>545.0700432856604</v>
          </cell>
          <cell r="J37">
            <v>6474.7728214678455</v>
          </cell>
        </row>
        <row r="38">
          <cell r="B38">
            <v>9.9999999999999645E-2</v>
          </cell>
          <cell r="F38">
            <v>102.42402823003759</v>
          </cell>
          <cell r="G38">
            <v>573.42197958079771</v>
          </cell>
          <cell r="J38">
            <v>5522.7909847755072</v>
          </cell>
        </row>
        <row r="39">
          <cell r="B39">
            <v>7.4999999999999623E-2</v>
          </cell>
          <cell r="F39">
            <v>61.025609586100543</v>
          </cell>
          <cell r="G39">
            <v>602.41106124292105</v>
          </cell>
          <cell r="J39">
            <v>4498.1466850939341</v>
          </cell>
        </row>
        <row r="40">
          <cell r="B40">
            <v>4.9999999999999489E-2</v>
          </cell>
          <cell r="F40">
            <v>29.413578185003171</v>
          </cell>
          <cell r="G40">
            <v>632.03380587322454</v>
          </cell>
          <cell r="J40">
            <v>3388.3779489694216</v>
          </cell>
        </row>
        <row r="41">
          <cell r="B41">
            <v>2.4999999999999467E-2</v>
          </cell>
          <cell r="F41">
            <v>8.44683221892228</v>
          </cell>
          <cell r="G41">
            <v>662.28684225433449</v>
          </cell>
          <cell r="J41">
            <v>2166.6248252355317</v>
          </cell>
        </row>
        <row r="42">
          <cell r="B42">
            <v>0</v>
          </cell>
          <cell r="F42">
            <v>0</v>
          </cell>
          <cell r="G42">
            <v>693.16690401028006</v>
          </cell>
          <cell r="J42">
            <v>693.16690401028006</v>
          </cell>
        </row>
      </sheetData>
      <sheetData sheetId="1"/>
      <sheetData sheetId="2">
        <row r="3">
          <cell r="O3">
            <v>1106.17</v>
          </cell>
        </row>
        <row r="4">
          <cell r="O4">
            <v>75.47</v>
          </cell>
        </row>
        <row r="5">
          <cell r="O5">
            <v>1.3070000000000001E-4</v>
          </cell>
        </row>
        <row r="6">
          <cell r="O6">
            <v>1.361E-5</v>
          </cell>
        </row>
        <row r="7">
          <cell r="O7">
            <v>5.3819999999999996E-3</v>
          </cell>
        </row>
        <row r="8">
          <cell r="O8">
            <v>3.7999999999999999E-2</v>
          </cell>
        </row>
        <row r="9">
          <cell r="O9">
            <v>8.0000000000000002E-3</v>
          </cell>
        </row>
        <row r="10">
          <cell r="O10">
            <v>755.98597958779158</v>
          </cell>
        </row>
        <row r="11">
          <cell r="O11">
            <v>6</v>
          </cell>
        </row>
        <row r="12">
          <cell r="O12">
            <v>0.49</v>
          </cell>
        </row>
        <row r="13">
          <cell r="O13">
            <v>8</v>
          </cell>
        </row>
        <row r="16">
          <cell r="O16">
            <v>3.1415926540000001</v>
          </cell>
        </row>
        <row r="29">
          <cell r="O29">
            <v>695.72990491896871</v>
          </cell>
        </row>
        <row r="30">
          <cell r="O30">
            <v>6.9344957077347269</v>
          </cell>
        </row>
      </sheetData>
      <sheetData sheetId="3">
        <row r="3">
          <cell r="O3">
            <v>544.9</v>
          </cell>
        </row>
        <row r="4">
          <cell r="O4">
            <v>11.6</v>
          </cell>
        </row>
        <row r="5">
          <cell r="O5">
            <v>1.2769999999999999E-4</v>
          </cell>
        </row>
        <row r="6">
          <cell r="O6">
            <v>7.9999999999999996E-6</v>
          </cell>
        </row>
        <row r="9">
          <cell r="O9">
            <v>8</v>
          </cell>
        </row>
        <row r="10">
          <cell r="O10">
            <v>1.7299999999999999E-2</v>
          </cell>
        </row>
        <row r="11">
          <cell r="O11">
            <v>0.86</v>
          </cell>
        </row>
        <row r="12">
          <cell r="O12">
            <v>0.16470000000000001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476"/>
  <sheetViews>
    <sheetView tabSelected="1" zoomScaleNormal="100" workbookViewId="0">
      <selection activeCell="N45" sqref="N45"/>
    </sheetView>
  </sheetViews>
  <sheetFormatPr defaultRowHeight="13.2"/>
  <cols>
    <col min="3" max="3" width="11.6640625" customWidth="1"/>
    <col min="4" max="4" width="13.5546875" customWidth="1"/>
    <col min="5" max="5" width="11.6640625" customWidth="1"/>
    <col min="6" max="6" width="11.77734375" customWidth="1"/>
    <col min="7" max="10" width="10.77734375" customWidth="1"/>
    <col min="11" max="11" width="13.5546875" customWidth="1"/>
    <col min="12" max="12" width="13.6640625" customWidth="1"/>
    <col min="14" max="14" width="10" customWidth="1"/>
    <col min="16" max="16" width="12" customWidth="1"/>
    <col min="17" max="17" width="10.5546875" bestFit="1" customWidth="1"/>
  </cols>
  <sheetData>
    <row r="1" spans="1:19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/>
      <c r="M1" s="3"/>
      <c r="N1" s="4" t="s">
        <v>11</v>
      </c>
      <c r="O1" s="4"/>
      <c r="P1" s="4">
        <v>45</v>
      </c>
      <c r="Q1" s="5" t="s">
        <v>12</v>
      </c>
      <c r="R1" s="6"/>
      <c r="S1" s="7"/>
    </row>
    <row r="2" spans="1:19" ht="12.75" customHeight="1">
      <c r="A2">
        <v>0</v>
      </c>
      <c r="B2" s="8">
        <f>1-A2/L_t</f>
        <v>1</v>
      </c>
      <c r="C2" s="8">
        <f>(ρG/ρL)^0.5*(μL/μG)^0.1*((1-B2)/B2)^0.9</f>
        <v>0</v>
      </c>
      <c r="D2" s="8">
        <v>0</v>
      </c>
      <c r="E2" s="8">
        <v>0</v>
      </c>
      <c r="F2" s="8">
        <f>(0.092/ρG/D_t)*(μG/D_t)^0.2*(G_m*B2)^1.8</f>
        <v>6462.5192862989306</v>
      </c>
      <c r="G2" s="8">
        <f t="shared" ref="G2:G42" si="0">(0.092/ρL/D_t)*(μL/D_t)^0.2*(G_m*(1-B2))^1.8</f>
        <v>0</v>
      </c>
      <c r="H2" s="8">
        <f t="shared" ref="H2:H42" si="1">1+20*C2+C2^2</f>
        <v>1</v>
      </c>
      <c r="I2" s="8">
        <f>1</f>
        <v>1</v>
      </c>
      <c r="J2" s="8">
        <f>G2+F2+20*SQRT(F2*G2)</f>
        <v>6462.5192862989306</v>
      </c>
      <c r="K2" s="8">
        <f>0.5*(J2+J3)*(A3-A2)</f>
        <v>1060.0451532162135</v>
      </c>
      <c r="L2" s="8"/>
      <c r="M2" s="8"/>
      <c r="N2" s="4" t="s">
        <v>13</v>
      </c>
      <c r="O2" s="4"/>
      <c r="P2" s="4">
        <v>17.292000000000002</v>
      </c>
      <c r="Q2" s="5" t="s">
        <v>14</v>
      </c>
      <c r="R2" s="6"/>
      <c r="S2" s="6"/>
    </row>
    <row r="3" spans="1:19" ht="12.75" customHeight="1">
      <c r="A3">
        <f>A2+0.15</f>
        <v>0.15</v>
      </c>
      <c r="B3" s="8">
        <f>1-A3/L_t</f>
        <v>0.97499999999999998</v>
      </c>
      <c r="C3" s="8">
        <f>(ρG/ρL)^0.5*(μL/μG)^0.1*((1-B3)/B3)^0.9</f>
        <v>1.2113226470572896E-2</v>
      </c>
      <c r="D3" s="8">
        <f>1/(1+C3^0.8)^0.378</f>
        <v>0.98914948321227192</v>
      </c>
      <c r="E3" s="8">
        <v>0</v>
      </c>
      <c r="F3" s="8">
        <f>(0.092/ρG/D_t)*(μG/D_t)^0.2*(G_m*B3)^1.8</f>
        <v>6174.618935740722</v>
      </c>
      <c r="G3" s="8">
        <f t="shared" si="0"/>
        <v>0.90600341422548492</v>
      </c>
      <c r="H3" s="8">
        <f t="shared" si="1"/>
        <v>1.2424112596669852</v>
      </c>
      <c r="I3" s="8">
        <f t="shared" ref="I3:I42" si="2">1+20/C3+1/C3^2</f>
        <v>8467.3147688690788</v>
      </c>
      <c r="J3" s="8">
        <f t="shared" ref="J3:J42" si="3">G3+F3+20*SQRT(F3*G3)</f>
        <v>7671.4160899172512</v>
      </c>
      <c r="K3" s="8">
        <f t="shared" ref="K3:K41" si="4">0.5*(J3+J4)*(A4-A3)</f>
        <v>1222.0549497822215</v>
      </c>
      <c r="L3" s="8"/>
      <c r="M3" s="8"/>
      <c r="N3" s="4" t="s">
        <v>15</v>
      </c>
      <c r="O3" s="4"/>
      <c r="P3" s="4">
        <v>1106.17</v>
      </c>
      <c r="Q3" s="5" t="s">
        <v>16</v>
      </c>
      <c r="R3" s="6"/>
      <c r="S3" s="6"/>
    </row>
    <row r="4" spans="1:19" ht="12.75" customHeight="1">
      <c r="A4">
        <f t="shared" ref="A4:A42" si="5">A3+0.15</f>
        <v>0.3</v>
      </c>
      <c r="B4" s="8">
        <f>1-A4/L_t</f>
        <v>0.95</v>
      </c>
      <c r="C4" s="8">
        <f>(ρG/ρL)^0.5*(μL/μG)^0.1*((1-B4)/B4)^0.9</f>
        <v>2.3138741932078113E-2</v>
      </c>
      <c r="D4" s="8">
        <f t="shared" ref="D4:D42" si="6">1/(1+C4^0.8)^0.378</f>
        <v>0.98202899063205129</v>
      </c>
      <c r="E4" s="8">
        <v>0</v>
      </c>
      <c r="F4" s="8">
        <f>(0.092/ρG/D_t)*(μG/D_t)^0.2*(G_m*B4)^1.8</f>
        <v>5892.564455137408</v>
      </c>
      <c r="G4" s="8">
        <f t="shared" si="0"/>
        <v>3.1548871304088304</v>
      </c>
      <c r="H4" s="8">
        <f t="shared" si="1"/>
        <v>1.4633102400197615</v>
      </c>
      <c r="I4" s="8">
        <f t="shared" si="2"/>
        <v>2733.1088405884261</v>
      </c>
      <c r="J4" s="8">
        <f t="shared" si="3"/>
        <v>8622.6499071790349</v>
      </c>
      <c r="K4" s="8">
        <f t="shared" si="4"/>
        <v>1356.0218848727125</v>
      </c>
      <c r="L4" s="8"/>
      <c r="M4" s="8"/>
      <c r="N4" s="4" t="s">
        <v>17</v>
      </c>
      <c r="O4" s="4"/>
      <c r="P4" s="4">
        <v>75.47</v>
      </c>
      <c r="Q4" s="5" t="s">
        <v>16</v>
      </c>
      <c r="R4" s="6"/>
      <c r="S4" s="6"/>
    </row>
    <row r="5" spans="1:19" ht="12.75" customHeight="1">
      <c r="A5">
        <f t="shared" si="5"/>
        <v>0.44999999999999996</v>
      </c>
      <c r="B5" s="8">
        <f>1-A5/L_t</f>
        <v>0.92500000000000004</v>
      </c>
      <c r="C5" s="8">
        <f>(ρG/ρL)^0.5*(μL/μG)^0.1*((1-B5)/B5)^0.9</f>
        <v>3.4138588508179066E-2</v>
      </c>
      <c r="D5" s="8">
        <f t="shared" si="6"/>
        <v>0.97575651760351456</v>
      </c>
      <c r="E5" s="8">
        <v>0</v>
      </c>
      <c r="F5" s="8">
        <f>(0.092/ρG/D_t)*(μG/D_t)^0.2*(G_m*B5)^1.8</f>
        <v>5616.3862974976182</v>
      </c>
      <c r="G5" s="8">
        <f t="shared" si="0"/>
        <v>6.5455793612591844</v>
      </c>
      <c r="H5" s="8">
        <f t="shared" si="1"/>
        <v>1.6839372133889121</v>
      </c>
      <c r="I5" s="8">
        <f t="shared" si="2"/>
        <v>1444.8899584198771</v>
      </c>
      <c r="J5" s="8">
        <f t="shared" si="3"/>
        <v>9457.6418911238034</v>
      </c>
      <c r="K5" s="8">
        <f t="shared" si="4"/>
        <v>1474.6266537335757</v>
      </c>
      <c r="L5" s="8"/>
      <c r="M5" s="8"/>
      <c r="N5" s="4" t="s">
        <v>18</v>
      </c>
      <c r="O5" s="4"/>
      <c r="P5" s="4">
        <f>1.307/10000</f>
        <v>1.3070000000000001E-4</v>
      </c>
      <c r="Q5" s="5" t="s">
        <v>19</v>
      </c>
      <c r="R5" s="6"/>
      <c r="S5" s="6"/>
    </row>
    <row r="6" spans="1:19" ht="12.75" customHeight="1">
      <c r="A6">
        <f t="shared" si="5"/>
        <v>0.6</v>
      </c>
      <c r="B6" s="8">
        <f>1-A6/L_t</f>
        <v>0.9</v>
      </c>
      <c r="C6" s="8">
        <f>(ρG/ρL)^0.5*(μL/μG)^0.1*((1-B6)/B6)^0.9</f>
        <v>4.5331461884810374E-2</v>
      </c>
      <c r="D6" s="8">
        <f t="shared" si="6"/>
        <v>0.96991637156594968</v>
      </c>
      <c r="E6" s="8">
        <v>0</v>
      </c>
      <c r="F6" s="8">
        <f>(0.092/ρG/D_t)*(μG/D_t)^0.2*(G_m*B6)^1.8</f>
        <v>5346.1158932851358</v>
      </c>
      <c r="G6" s="8">
        <f t="shared" si="0"/>
        <v>10.985955074052374</v>
      </c>
      <c r="H6" s="8">
        <f t="shared" si="1"/>
        <v>1.9086841791328215</v>
      </c>
      <c r="I6" s="8">
        <f t="shared" si="2"/>
        <v>928.82655686665885</v>
      </c>
      <c r="J6" s="8">
        <f t="shared" si="3"/>
        <v>10204.046825323869</v>
      </c>
      <c r="K6" s="8">
        <f t="shared" si="4"/>
        <v>1580.9174496683493</v>
      </c>
      <c r="L6" s="8"/>
      <c r="M6" s="8"/>
      <c r="N6" s="4" t="s">
        <v>20</v>
      </c>
      <c r="O6" s="4"/>
      <c r="P6" s="4">
        <f>1.361/100000</f>
        <v>1.361E-5</v>
      </c>
      <c r="Q6" s="5" t="s">
        <v>19</v>
      </c>
      <c r="R6" s="6"/>
      <c r="S6" s="6"/>
    </row>
    <row r="7" spans="1:19" ht="12.75" customHeight="1">
      <c r="A7">
        <f t="shared" si="5"/>
        <v>0.75</v>
      </c>
      <c r="B7" s="8">
        <f>1-A7/L_t</f>
        <v>0.875</v>
      </c>
      <c r="C7" s="8">
        <f>(ρG/ρL)^0.5*(μL/μG)^0.1*((1-B7)/B7)^0.9</f>
        <v>5.6836816849456989E-2</v>
      </c>
      <c r="D7" s="8">
        <f t="shared" si="6"/>
        <v>0.96433025930410088</v>
      </c>
      <c r="E7" s="8">
        <f>9.81*(75.47*D7+1106.17*(1-D7))*(H_t/(N_t-1))</f>
        <v>77.071638351605259</v>
      </c>
      <c r="F7" s="8">
        <f>(0.092/ρG/D_t)*(μG/D_t)^0.2*(G_m*B7)^1.8</f>
        <v>5081.7857095282379</v>
      </c>
      <c r="G7" s="8">
        <f t="shared" si="0"/>
        <v>16.416321246329748</v>
      </c>
      <c r="H7" s="8">
        <f t="shared" si="1"/>
        <v>2.1399667607387185</v>
      </c>
      <c r="I7" s="8">
        <f t="shared" si="2"/>
        <v>662.4415019911221</v>
      </c>
      <c r="J7" s="8">
        <f t="shared" si="3"/>
        <v>10874.852503587452</v>
      </c>
      <c r="K7" s="8">
        <f t="shared" si="4"/>
        <v>1676.4399339074278</v>
      </c>
      <c r="L7" s="8"/>
      <c r="M7" s="8"/>
      <c r="N7" s="4" t="s">
        <v>21</v>
      </c>
      <c r="O7" s="4"/>
      <c r="P7" s="4">
        <v>3.7999999999999999E-2</v>
      </c>
      <c r="Q7" s="5" t="s">
        <v>22</v>
      </c>
      <c r="R7" s="6"/>
      <c r="S7" s="6"/>
    </row>
    <row r="8" spans="1:19" ht="12.75" customHeight="1">
      <c r="A8">
        <f t="shared" si="5"/>
        <v>0.9</v>
      </c>
      <c r="B8" s="8">
        <f>1-A8/L_t</f>
        <v>0.85</v>
      </c>
      <c r="C8" s="8">
        <f>(ρG/ρL)^0.5*(μL/μG)^0.1*((1-B8)/B8)^0.9</f>
        <v>6.8742145587245618E-2</v>
      </c>
      <c r="D8" s="8">
        <f t="shared" si="6"/>
        <v>0.95889872256965858</v>
      </c>
      <c r="E8" s="8">
        <v>0</v>
      </c>
      <c r="F8" s="8">
        <f>(0.092/ρG/D_t)*(μG/D_t)^0.2*(G_m*B8)^1.8</f>
        <v>4823.4293142761771</v>
      </c>
      <c r="G8" s="8">
        <f t="shared" si="0"/>
        <v>22.793031200174738</v>
      </c>
      <c r="H8" s="8">
        <f t="shared" si="1"/>
        <v>2.3795683943248505</v>
      </c>
      <c r="I8" s="8">
        <f t="shared" si="2"/>
        <v>503.56092823773247</v>
      </c>
      <c r="J8" s="8">
        <f t="shared" si="3"/>
        <v>11477.679948511581</v>
      </c>
      <c r="K8" s="8">
        <f t="shared" si="4"/>
        <v>1762.1425909128536</v>
      </c>
      <c r="L8" s="8"/>
      <c r="M8" s="8"/>
      <c r="N8" s="4" t="s">
        <v>23</v>
      </c>
      <c r="O8" s="4"/>
      <c r="P8" s="4">
        <v>8.0000000000000002E-3</v>
      </c>
      <c r="Q8" s="5" t="s">
        <v>24</v>
      </c>
      <c r="R8" s="6"/>
      <c r="S8" s="6"/>
    </row>
    <row r="9" spans="1:19" ht="12.75" customHeight="1">
      <c r="A9">
        <f t="shared" si="5"/>
        <v>1.05</v>
      </c>
      <c r="B9" s="8">
        <f>1-A9/L_t</f>
        <v>0.82499999999999996</v>
      </c>
      <c r="C9" s="8">
        <f>(ρG/ρL)^0.5*(μL/μG)^0.1*((1-B9)/B9)^0.9</f>
        <v>8.1122938451036852E-2</v>
      </c>
      <c r="D9" s="8">
        <f t="shared" si="6"/>
        <v>0.95355747970715732</v>
      </c>
      <c r="E9" s="8">
        <v>0</v>
      </c>
      <c r="F9" s="8">
        <f>(0.092/ρG/D_t)*(μG/D_t)^0.2*(G_m*B9)^1.8</f>
        <v>4571.0814470565001</v>
      </c>
      <c r="G9" s="8">
        <f t="shared" si="0"/>
        <v>30.081972251806945</v>
      </c>
      <c r="H9" s="8">
        <f t="shared" si="1"/>
        <v>2.6290397001636676</v>
      </c>
      <c r="I9" s="8">
        <f t="shared" si="2"/>
        <v>399.49357363931733</v>
      </c>
      <c r="J9" s="8">
        <f t="shared" si="3"/>
        <v>12017.55459699313</v>
      </c>
      <c r="K9" s="8">
        <f t="shared" si="4"/>
        <v>1838.6694635526519</v>
      </c>
      <c r="L9" s="8"/>
      <c r="M9" s="8"/>
      <c r="N9" s="4" t="s">
        <v>25</v>
      </c>
      <c r="O9" s="4"/>
      <c r="P9" s="9">
        <f>4*W_m/pi/D_t^2</f>
        <v>755.98597958779158</v>
      </c>
      <c r="Q9" s="5" t="s">
        <v>26</v>
      </c>
      <c r="R9" s="6"/>
      <c r="S9" s="6"/>
    </row>
    <row r="10" spans="1:19" ht="12.75" customHeight="1">
      <c r="A10">
        <f t="shared" si="5"/>
        <v>1.2</v>
      </c>
      <c r="B10" s="8">
        <f>1-A10/L_t</f>
        <v>0.8</v>
      </c>
      <c r="C10" s="8">
        <f>(ρG/ρL)^0.5*(μL/μG)^0.1*((1-B10)/B10)^0.9</f>
        <v>9.4051124196786115E-2</v>
      </c>
      <c r="D10" s="8">
        <f t="shared" si="6"/>
        <v>0.94826057392135621</v>
      </c>
      <c r="E10" s="8">
        <v>0</v>
      </c>
      <c r="F10" s="8">
        <f>(0.092/ρG/D_t)*(μG/D_t)^0.2*(G_m*B10)^1.8</f>
        <v>4324.7780960883756</v>
      </c>
      <c r="G10" s="8">
        <f t="shared" si="0"/>
        <v>38.255317512248801</v>
      </c>
      <c r="H10" s="8">
        <f t="shared" si="1"/>
        <v>2.8898680978984017</v>
      </c>
      <c r="I10" s="8">
        <f t="shared" si="2"/>
        <v>326.70068014397913</v>
      </c>
      <c r="J10" s="8">
        <f t="shared" si="3"/>
        <v>12498.038250375575</v>
      </c>
      <c r="K10" s="8">
        <f t="shared" si="4"/>
        <v>1906.4864118559271</v>
      </c>
      <c r="L10" s="8"/>
      <c r="M10" s="8"/>
      <c r="N10" s="4" t="s">
        <v>27</v>
      </c>
      <c r="O10" s="10"/>
      <c r="P10" s="9">
        <v>6</v>
      </c>
      <c r="Q10" s="5" t="s">
        <v>24</v>
      </c>
      <c r="R10" s="6"/>
      <c r="S10" s="6"/>
    </row>
    <row r="11" spans="1:19" ht="12.75" customHeight="1">
      <c r="A11">
        <f t="shared" si="5"/>
        <v>1.3499999999999999</v>
      </c>
      <c r="B11" s="8">
        <f>1-A11/L_t</f>
        <v>0.77500000000000002</v>
      </c>
      <c r="C11" s="8">
        <f>(ρG/ρL)^0.5*(μL/μG)^0.1*((1-B11)/B11)^0.9</f>
        <v>0.10759961497603779</v>
      </c>
      <c r="D11" s="8">
        <f t="shared" si="6"/>
        <v>0.94297250770462704</v>
      </c>
      <c r="E11" s="8">
        <v>0</v>
      </c>
      <c r="F11" s="8">
        <f>(0.092/ρG/D_t)*(μG/D_t)^0.2*(G_m*B11)^1.8</f>
        <v>4084.5565831286744</v>
      </c>
      <c r="G11" s="8">
        <f t="shared" si="0"/>
        <v>47.289677391744625</v>
      </c>
      <c r="H11" s="8">
        <f t="shared" si="1"/>
        <v>3.1635699766637471</v>
      </c>
      <c r="I11" s="8">
        <f t="shared" si="2"/>
        <v>273.24738266507813</v>
      </c>
      <c r="J11" s="8">
        <f t="shared" si="3"/>
        <v>12921.780574370136</v>
      </c>
      <c r="K11" s="8">
        <f t="shared" si="4"/>
        <v>1965.9450930040612</v>
      </c>
      <c r="L11" s="8"/>
      <c r="M11" s="8"/>
      <c r="N11" s="4" t="s">
        <v>28</v>
      </c>
      <c r="O11" s="10"/>
      <c r="P11" s="9">
        <v>0.49</v>
      </c>
      <c r="Q11" s="5" t="s">
        <v>24</v>
      </c>
      <c r="R11" s="6"/>
      <c r="S11" s="6"/>
    </row>
    <row r="12" spans="1:19" ht="12.75" customHeight="1">
      <c r="A12">
        <f t="shared" si="5"/>
        <v>1.4999999999999998</v>
      </c>
      <c r="B12" s="8">
        <f>1-A12/L_t</f>
        <v>0.75</v>
      </c>
      <c r="C12" s="8">
        <f>(ρG/ρL)^0.5*(μL/μG)^0.1*((1-B12)/B12)^0.9</f>
        <v>0.12184532031793478</v>
      </c>
      <c r="D12" s="8">
        <f t="shared" si="6"/>
        <v>0.93766406850486572</v>
      </c>
      <c r="E12" s="8">
        <f>9.81*(75.47*D12+1106.17*(1-D12))*(H_t/(N_t-1))</f>
        <v>95.945479941350371</v>
      </c>
      <c r="F12" s="8">
        <f>(0.092/ρG/D_t)*(μG/D_t)^0.2*(G_m*B12)^1.8</f>
        <v>3850.4556569731385</v>
      </c>
      <c r="G12" s="8">
        <f t="shared" si="0"/>
        <v>57.164950832969971</v>
      </c>
      <c r="H12" s="8">
        <f t="shared" si="1"/>
        <v>3.4517526884420757</v>
      </c>
      <c r="I12" s="8">
        <f t="shared" si="2"/>
        <v>232.49946815345686</v>
      </c>
      <c r="J12" s="8">
        <f t="shared" si="3"/>
        <v>13290.82066568403</v>
      </c>
      <c r="K12" s="8">
        <f t="shared" si="4"/>
        <v>2017.3190019640886</v>
      </c>
      <c r="L12" s="8"/>
      <c r="M12" s="8"/>
      <c r="N12" s="4" t="s">
        <v>29</v>
      </c>
      <c r="O12" s="10"/>
      <c r="P12" s="9">
        <v>8</v>
      </c>
      <c r="Q12" s="5"/>
      <c r="R12" s="6"/>
      <c r="S12" s="6"/>
    </row>
    <row r="13" spans="1:19" ht="12.75" customHeight="1">
      <c r="A13">
        <f t="shared" si="5"/>
        <v>1.6499999999999997</v>
      </c>
      <c r="B13" s="8">
        <f>1-A13/L_t</f>
        <v>0.72500000000000009</v>
      </c>
      <c r="C13" s="8">
        <f>(ρG/ρL)^0.5*(μL/μG)^0.1*((1-B13)/B13)^0.9</f>
        <v>0.13687155514948574</v>
      </c>
      <c r="D13" s="8">
        <f t="shared" si="6"/>
        <v>0.93230988538511383</v>
      </c>
      <c r="E13" s="8">
        <v>0</v>
      </c>
      <c r="F13" s="8">
        <f>(0.092/ρG/D_t)*(μG/D_t)^0.2*(G_m*B13)^1.8</f>
        <v>3622.5155968095592</v>
      </c>
      <c r="G13" s="8">
        <f t="shared" si="0"/>
        <v>67.863564589106232</v>
      </c>
      <c r="H13" s="8">
        <f t="shared" si="1"/>
        <v>3.7561649255987533</v>
      </c>
      <c r="I13" s="8">
        <f t="shared" si="2"/>
        <v>200.50178780845692</v>
      </c>
      <c r="J13" s="8">
        <f t="shared" si="3"/>
        <v>13606.766027170497</v>
      </c>
      <c r="K13" s="8">
        <f t="shared" si="4"/>
        <v>2060.8253615747358</v>
      </c>
      <c r="L13" s="8"/>
      <c r="M13" s="8"/>
      <c r="N13" s="4" t="s">
        <v>30</v>
      </c>
      <c r="O13" s="4"/>
      <c r="P13" s="9">
        <f>G_m/ρG</f>
        <v>10.01703961292953</v>
      </c>
      <c r="Q13" s="11"/>
      <c r="R13" s="6"/>
      <c r="S13" s="6"/>
    </row>
    <row r="14" spans="1:19" ht="12.75" customHeight="1">
      <c r="A14">
        <f t="shared" si="5"/>
        <v>1.7999999999999996</v>
      </c>
      <c r="B14" s="8">
        <f>1-A14/L_t</f>
        <v>0.70000000000000007</v>
      </c>
      <c r="C14" s="8">
        <f>(ρG/ρL)^0.5*(μL/μG)^0.1*((1-B14)/B14)^0.9</f>
        <v>0.15277028066007292</v>
      </c>
      <c r="D14" s="8">
        <f t="shared" si="6"/>
        <v>0.92688687484698007</v>
      </c>
      <c r="E14" s="8">
        <v>0</v>
      </c>
      <c r="F14" s="8">
        <f>(0.092/ρG/D_t)*(μG/D_t)^0.2*(G_m*B14)^1.8</f>
        <v>3400.7783268325329</v>
      </c>
      <c r="G14" s="8">
        <f t="shared" si="0"/>
        <v>79.369944602152856</v>
      </c>
      <c r="H14" s="8">
        <f t="shared" si="1"/>
        <v>4.0787443718544152</v>
      </c>
      <c r="I14" s="8">
        <f t="shared" si="2"/>
        <v>174.76269550169772</v>
      </c>
      <c r="J14" s="8">
        <f t="shared" si="3"/>
        <v>13870.905460492664</v>
      </c>
      <c r="K14" s="8">
        <f t="shared" si="4"/>
        <v>2096.6391844525187</v>
      </c>
      <c r="L14" s="8"/>
      <c r="M14" s="8"/>
      <c r="N14" s="4" t="s">
        <v>31</v>
      </c>
      <c r="O14" s="4"/>
      <c r="P14" s="9">
        <f>G_m/ρL</f>
        <v>0.68342657962862086</v>
      </c>
      <c r="Q14" s="11"/>
      <c r="R14" s="6"/>
      <c r="S14" s="6"/>
    </row>
    <row r="15" spans="1:19" ht="12.75" customHeight="1">
      <c r="A15">
        <f t="shared" si="5"/>
        <v>1.9499999999999995</v>
      </c>
      <c r="B15" s="8">
        <f>1-A15/L_t</f>
        <v>0.67500000000000004</v>
      </c>
      <c r="C15" s="8">
        <f>(ρG/ρL)^0.5*(μL/μG)^0.1*((1-B15)/B15)^0.9</f>
        <v>0.16964443301759133</v>
      </c>
      <c r="D15" s="8">
        <f t="shared" si="6"/>
        <v>0.92137317206141534</v>
      </c>
      <c r="E15" s="8">
        <v>0</v>
      </c>
      <c r="F15" s="8">
        <f>(0.092/ρG/D_t)*(μG/D_t)^0.2*(G_m*B15)^1.8</f>
        <v>3185.28754378739</v>
      </c>
      <c r="G15" s="8">
        <f t="shared" si="0"/>
        <v>91.67013447738718</v>
      </c>
      <c r="H15" s="8">
        <f t="shared" si="1"/>
        <v>4.4216678940056866</v>
      </c>
      <c r="I15" s="8">
        <f t="shared" si="2"/>
        <v>153.64091855908845</v>
      </c>
      <c r="J15" s="8">
        <f t="shared" si="3"/>
        <v>14084.283665540934</v>
      </c>
      <c r="K15" s="8">
        <f t="shared" si="4"/>
        <v>2124.9026993935245</v>
      </c>
      <c r="L15" s="8"/>
      <c r="M15" s="8"/>
      <c r="N15" s="12" t="s">
        <v>32</v>
      </c>
      <c r="O15" s="13"/>
      <c r="P15" s="12">
        <v>3.1415926540000001</v>
      </c>
      <c r="Q15" s="11"/>
      <c r="R15" s="6"/>
      <c r="S15" s="6"/>
    </row>
    <row r="16" spans="1:19" ht="12.75" customHeight="1">
      <c r="A16">
        <f t="shared" si="5"/>
        <v>2.0999999999999996</v>
      </c>
      <c r="B16" s="8">
        <f>1-A16/L_t</f>
        <v>0.65000000000000013</v>
      </c>
      <c r="C16" s="8">
        <f>(ρG/ρL)^0.5*(μL/μG)^0.1*((1-B16)/B16)^0.9</f>
        <v>0.18761052648028498</v>
      </c>
      <c r="D16" s="8">
        <f t="shared" si="6"/>
        <v>0.91574733563053667</v>
      </c>
      <c r="E16" s="8">
        <v>0</v>
      </c>
      <c r="F16" s="8">
        <f>(0.092/ρG/D_t)*(μG/D_t)^0.2*(G_m*B16)^1.8</f>
        <v>2976.0888594282674</v>
      </c>
      <c r="G16" s="8">
        <f t="shared" si="0"/>
        <v>104.75151155547547</v>
      </c>
      <c r="H16" s="8">
        <f t="shared" si="1"/>
        <v>4.7874082392519091</v>
      </c>
      <c r="I16" s="8">
        <f t="shared" si="2"/>
        <v>136.01476594280174</v>
      </c>
      <c r="J16" s="8">
        <f t="shared" si="3"/>
        <v>14247.752326372698</v>
      </c>
      <c r="K16" s="8">
        <f t="shared" si="4"/>
        <v>2145.731877737328</v>
      </c>
      <c r="L16" s="8"/>
      <c r="M16" s="8"/>
      <c r="N16" s="12" t="s">
        <v>33</v>
      </c>
      <c r="O16" s="13"/>
      <c r="P16" s="12">
        <f>160.6*W_m</f>
        <v>6.1027999999999993</v>
      </c>
      <c r="Q16" s="14" t="s">
        <v>34</v>
      </c>
      <c r="R16" s="15" t="s">
        <v>35</v>
      </c>
      <c r="S16" s="6"/>
    </row>
    <row r="17" spans="1:19" ht="12.75" customHeight="1">
      <c r="A17">
        <f t="shared" si="5"/>
        <v>2.2499999999999996</v>
      </c>
      <c r="B17" s="8">
        <f>1-A17/L_t</f>
        <v>0.625</v>
      </c>
      <c r="C17" s="8">
        <f>(ρG/ρL)^0.5*(μL/μG)^0.1*((1-B17)/B17)^0.9</f>
        <v>0.20680170193833697</v>
      </c>
      <c r="D17" s="8">
        <f t="shared" si="6"/>
        <v>0.90998770521251238</v>
      </c>
      <c r="E17" s="8">
        <f>9.81*(75.47*D17+1106.17*(1-D17))*(H_t/(N_t-1))</f>
        <v>115.53430312546618</v>
      </c>
      <c r="F17" s="8">
        <f>(0.092/ρG/D_t)*(μG/D_t)^0.2*(G_m*B17)^1.8</f>
        <v>2773.2299602667254</v>
      </c>
      <c r="G17" s="8">
        <f t="shared" si="0"/>
        <v>118.60257020072758</v>
      </c>
      <c r="H17" s="8">
        <f t="shared" si="1"/>
        <v>5.1788009826913326</v>
      </c>
      <c r="I17" s="8">
        <f t="shared" si="2"/>
        <v>121.09354813434091</v>
      </c>
      <c r="J17" s="8">
        <f t="shared" si="3"/>
        <v>14362.006043458357</v>
      </c>
      <c r="K17" s="8">
        <f t="shared" si="4"/>
        <v>2159.2210591172188</v>
      </c>
      <c r="L17" s="8"/>
      <c r="M17" s="8"/>
      <c r="N17" s="6"/>
      <c r="O17" s="6"/>
      <c r="P17" s="6"/>
      <c r="Q17" s="16"/>
      <c r="R17" s="6"/>
      <c r="S17" s="6"/>
    </row>
    <row r="18" spans="1:19" ht="12.75" customHeight="1">
      <c r="A18">
        <f t="shared" si="5"/>
        <v>2.3999999999999995</v>
      </c>
      <c r="B18" s="8">
        <f>1-A18/L_t</f>
        <v>0.60000000000000009</v>
      </c>
      <c r="C18" s="8">
        <f>(ρG/ρL)^0.5*(μL/μG)^0.1*((1-B18)/B18)^0.9</f>
        <v>0.2273714074420064</v>
      </c>
      <c r="D18" s="8">
        <f t="shared" si="6"/>
        <v>0.90407183715321171</v>
      </c>
      <c r="E18" s="8">
        <v>0</v>
      </c>
      <c r="F18" s="8">
        <f>(0.092/ρG/D_t)*(μG/D_t)^0.2*(G_m*B18)^1.8</f>
        <v>2576.7607874751593</v>
      </c>
      <c r="G18" s="8">
        <f t="shared" si="0"/>
        <v>133.21275283744112</v>
      </c>
      <c r="H18" s="8">
        <f t="shared" si="1"/>
        <v>5.5991259057622864</v>
      </c>
      <c r="I18" s="8">
        <f t="shared" si="2"/>
        <v>108.30500662132923</v>
      </c>
      <c r="J18" s="8">
        <f t="shared" si="3"/>
        <v>14427.608078104578</v>
      </c>
      <c r="K18" s="8">
        <f t="shared" si="4"/>
        <v>2165.4462789659347</v>
      </c>
      <c r="L18" s="8"/>
      <c r="M18" s="8"/>
      <c r="N18" s="7" t="s">
        <v>36</v>
      </c>
      <c r="O18" s="7" t="s">
        <v>37</v>
      </c>
      <c r="P18" s="7" t="s">
        <v>38</v>
      </c>
      <c r="Q18" s="16"/>
      <c r="R18" s="6"/>
      <c r="S18" s="6"/>
    </row>
    <row r="19" spans="1:19" ht="12.75" customHeight="1">
      <c r="A19">
        <f t="shared" si="5"/>
        <v>2.5499999999999994</v>
      </c>
      <c r="B19" s="8">
        <f>1-A19/L_t</f>
        <v>0.57500000000000018</v>
      </c>
      <c r="C19" s="8">
        <f>(ρG/ρL)^0.5*(μL/μG)^0.1*((1-B19)/B19)^0.9</f>
        <v>0.24949793763865211</v>
      </c>
      <c r="D19" s="8">
        <f t="shared" si="6"/>
        <v>0.89797596675921676</v>
      </c>
      <c r="E19" s="8">
        <v>0</v>
      </c>
      <c r="F19" s="8">
        <f>(0.092/ρG/D_t)*(μG/D_t)^0.2*(G_m*B19)^1.8</f>
        <v>2386.7337404206155</v>
      </c>
      <c r="G19" s="8">
        <f t="shared" si="0"/>
        <v>148.57231580337026</v>
      </c>
      <c r="H19" s="8">
        <f t="shared" si="1"/>
        <v>6.0522079736589829</v>
      </c>
      <c r="I19" s="8">
        <f t="shared" si="2"/>
        <v>97.225441339232901</v>
      </c>
      <c r="J19" s="8">
        <f t="shared" si="3"/>
        <v>14445.008974774571</v>
      </c>
      <c r="K19" s="8">
        <f t="shared" si="4"/>
        <v>2164.4676737556238</v>
      </c>
      <c r="L19" s="8"/>
      <c r="M19" s="8"/>
      <c r="N19" s="6">
        <v>45</v>
      </c>
      <c r="O19" s="6">
        <v>17.292000000000002</v>
      </c>
      <c r="P19" s="8"/>
      <c r="Q19" s="16"/>
      <c r="R19" s="6"/>
      <c r="S19" s="6"/>
    </row>
    <row r="20" spans="1:19" ht="12.75" customHeight="1">
      <c r="A20">
        <f t="shared" si="5"/>
        <v>2.6999999999999993</v>
      </c>
      <c r="B20" s="8">
        <f>1-A20/L_t</f>
        <v>0.55000000000000004</v>
      </c>
      <c r="C20" s="8">
        <f>(ρG/ρL)^0.5*(μL/μG)^0.1*((1-B20)/B20)^0.9</f>
        <v>0.27339012597092988</v>
      </c>
      <c r="D20" s="8">
        <f t="shared" si="6"/>
        <v>0.89167445732577899</v>
      </c>
      <c r="E20" s="8">
        <v>0</v>
      </c>
      <c r="F20" s="8">
        <f>(0.092/ρG/D_t)*(μG/D_t)^0.2*(G_m*B20)^1.8</f>
        <v>2203.2039080792492</v>
      </c>
      <c r="G20" s="8">
        <f t="shared" si="0"/>
        <v>164.67222116590111</v>
      </c>
      <c r="H20" s="8">
        <f t="shared" si="1"/>
        <v>6.5425446803969987</v>
      </c>
      <c r="I20" s="8">
        <f t="shared" si="2"/>
        <v>87.534861111223051</v>
      </c>
      <c r="J20" s="8">
        <f t="shared" si="3"/>
        <v>14414.560008633764</v>
      </c>
      <c r="K20" s="8">
        <f t="shared" si="4"/>
        <v>2156.3312043482624</v>
      </c>
      <c r="L20" s="8"/>
      <c r="M20" s="8"/>
      <c r="N20" s="6">
        <v>44</v>
      </c>
      <c r="O20" s="6">
        <v>16.887</v>
      </c>
      <c r="P20" s="8">
        <f>2/(O19-O21)</f>
        <v>2.4906600249065978</v>
      </c>
      <c r="Q20" s="16"/>
      <c r="R20" s="6"/>
      <c r="S20" s="6"/>
    </row>
    <row r="21" spans="1:19" ht="12.75" customHeight="1">
      <c r="A21">
        <f t="shared" si="5"/>
        <v>2.8499999999999992</v>
      </c>
      <c r="B21" s="8">
        <f>1-A21/L_t</f>
        <v>0.52500000000000013</v>
      </c>
      <c r="C21" s="8">
        <f>(ρG/ρL)^0.5*(μL/μG)^0.1*((1-B21)/B21)^0.9</f>
        <v>0.29929458460630831</v>
      </c>
      <c r="D21" s="8">
        <f t="shared" si="6"/>
        <v>0.88513920025412474</v>
      </c>
      <c r="E21" s="8">
        <v>0</v>
      </c>
      <c r="F21" s="8">
        <f>(0.092/ρG/D_t)*(μG/D_t)^0.2*(G_m*B21)^1.8</f>
        <v>2026.2293335704978</v>
      </c>
      <c r="G21" s="8">
        <f t="shared" si="0"/>
        <v>181.50404827727172</v>
      </c>
      <c r="H21" s="8">
        <f t="shared" si="1"/>
        <v>7.0754689405008291</v>
      </c>
      <c r="I21" s="8">
        <f t="shared" si="2"/>
        <v>78.987344095536642</v>
      </c>
      <c r="J21" s="8">
        <f t="shared" si="3"/>
        <v>14336.522716009753</v>
      </c>
      <c r="K21" s="8">
        <f t="shared" si="4"/>
        <v>2141.0698526495285</v>
      </c>
      <c r="L21" s="8"/>
      <c r="M21" s="8"/>
      <c r="N21" s="6">
        <v>43</v>
      </c>
      <c r="O21" s="6">
        <v>16.489000000000001</v>
      </c>
      <c r="P21" s="8">
        <f>2/(O20-O22)</f>
        <v>2.5348542458808572</v>
      </c>
      <c r="Q21" s="16"/>
      <c r="R21" s="6"/>
      <c r="S21" s="6"/>
    </row>
    <row r="22" spans="1:19" ht="12.75" customHeight="1">
      <c r="A22">
        <f t="shared" si="5"/>
        <v>2.9999999999999991</v>
      </c>
      <c r="B22" s="8">
        <f>1-A22/L_t</f>
        <v>0.50000000000000022</v>
      </c>
      <c r="C22" s="8">
        <f>(ρG/ρL)^0.5*(μL/μG)^0.1*((1-B22)/B22)^0.9</f>
        <v>0.32750503659258329</v>
      </c>
      <c r="D22" s="8">
        <f t="shared" si="6"/>
        <v>0.87833892963727123</v>
      </c>
      <c r="E22" s="8">
        <f>9.81*(75.47*D22+1106.17*(1-D22))*(H_t/(N_t-1))</f>
        <v>137.93472698854109</v>
      </c>
      <c r="F22" s="8">
        <f>(0.092/ρG/D_t)*(μG/D_t)^0.2*(G_m*B22)^1.8</f>
        <v>1855.8713183270481</v>
      </c>
      <c r="G22" s="8">
        <f t="shared" si="0"/>
        <v>199.0599205937487</v>
      </c>
      <c r="H22" s="8">
        <f t="shared" si="1"/>
        <v>7.6573602808451753</v>
      </c>
      <c r="I22" s="8">
        <f t="shared" si="2"/>
        <v>71.390942370161852</v>
      </c>
      <c r="J22" s="8">
        <f t="shared" si="3"/>
        <v>14211.07531931731</v>
      </c>
      <c r="K22" s="8">
        <f t="shared" si="4"/>
        <v>2118.7043904028542</v>
      </c>
      <c r="L22" s="8"/>
      <c r="M22" s="8"/>
      <c r="N22" s="6">
        <v>42</v>
      </c>
      <c r="O22" s="6">
        <v>16.097999999999999</v>
      </c>
      <c r="P22" s="8">
        <f>2/(O21-O23)</f>
        <v>2.5773195876288608</v>
      </c>
      <c r="Q22" s="16"/>
      <c r="R22" s="6"/>
      <c r="S22" s="6"/>
    </row>
    <row r="23" spans="1:19" ht="12.75" customHeight="1">
      <c r="A23">
        <f t="shared" si="5"/>
        <v>3.149999999999999</v>
      </c>
      <c r="B23" s="8">
        <f>1-A23/L_t</f>
        <v>0.4750000000000002</v>
      </c>
      <c r="C23" s="8">
        <f>(ρG/ρL)^0.5*(μL/μG)^0.1*((1-B23)/B23)^0.9</f>
        <v>0.35837450628984302</v>
      </c>
      <c r="D23" s="8">
        <f t="shared" si="6"/>
        <v>0.8712384091594283</v>
      </c>
      <c r="E23" s="8">
        <v>0</v>
      </c>
      <c r="F23" s="8">
        <f>(0.092/ρG/D_t)*(μG/D_t)^0.2*(G_m*B23)^1.8</f>
        <v>1692.1947740825879</v>
      </c>
      <c r="G23" s="8">
        <f t="shared" si="0"/>
        <v>217.33244447619052</v>
      </c>
      <c r="H23" s="8">
        <f t="shared" si="1"/>
        <v>8.295922412555349</v>
      </c>
      <c r="I23" s="8">
        <f t="shared" si="2"/>
        <v>64.593745248462838</v>
      </c>
      <c r="J23" s="8">
        <f t="shared" si="3"/>
        <v>14038.316552720762</v>
      </c>
      <c r="K23" s="8">
        <f t="shared" si="4"/>
        <v>2089.2437792018036</v>
      </c>
      <c r="L23" s="8"/>
      <c r="M23" s="8"/>
      <c r="N23" s="6">
        <v>41</v>
      </c>
      <c r="O23" s="6">
        <v>15.712999999999999</v>
      </c>
      <c r="P23" s="8">
        <f>2/(O22-O24)</f>
        <v>2.6246719160105032</v>
      </c>
      <c r="Q23" s="16"/>
      <c r="R23" s="6"/>
      <c r="S23" s="6"/>
    </row>
    <row r="24" spans="1:19" ht="12.75" customHeight="1">
      <c r="A24">
        <f t="shared" si="5"/>
        <v>3.2999999999999989</v>
      </c>
      <c r="B24" s="8">
        <f>1-A24/L_t</f>
        <v>0.45000000000000018</v>
      </c>
      <c r="C24" s="8">
        <f>(ρG/ρL)^0.5*(μL/μG)^0.1*((1-B24)/B24)^0.9</f>
        <v>0.39233146629777899</v>
      </c>
      <c r="D24" s="8">
        <f t="shared" si="6"/>
        <v>0.86379743858954228</v>
      </c>
      <c r="E24" s="8">
        <v>0</v>
      </c>
      <c r="F24" s="8">
        <f>(0.092/ρG/D_t)*(μG/D_t)^0.2*(G_m*B24)^1.8</f>
        <v>1535.2686330600372</v>
      </c>
      <c r="G24" s="8">
        <f t="shared" si="0"/>
        <v>236.3146575213174</v>
      </c>
      <c r="H24" s="8">
        <f t="shared" si="1"/>
        <v>9.0005533054029438</v>
      </c>
      <c r="I24" s="8">
        <f t="shared" si="2"/>
        <v>58.474016444466393</v>
      </c>
      <c r="J24" s="8">
        <f t="shared" si="3"/>
        <v>13818.267169969971</v>
      </c>
      <c r="K24" s="8">
        <f t="shared" si="4"/>
        <v>2052.6852302080529</v>
      </c>
      <c r="L24" s="8"/>
      <c r="M24" s="8"/>
      <c r="N24" s="6">
        <v>40</v>
      </c>
      <c r="O24" s="6">
        <v>15.336</v>
      </c>
      <c r="P24" s="8"/>
      <c r="Q24" s="16"/>
      <c r="R24" s="6"/>
      <c r="S24" s="6"/>
    </row>
    <row r="25" spans="1:19" ht="12.75" customHeight="1">
      <c r="A25">
        <f t="shared" si="5"/>
        <v>3.4499999999999988</v>
      </c>
      <c r="B25" s="8">
        <f>1-A25/L_t</f>
        <v>0.42500000000000016</v>
      </c>
      <c r="C25" s="8">
        <f>(ρG/ρL)^0.5*(μL/μG)^0.1*((1-B25)/B25)^0.9</f>
        <v>0.42990154551438975</v>
      </c>
      <c r="D25" s="8">
        <f t="shared" si="6"/>
        <v>0.85596961007945993</v>
      </c>
      <c r="E25" s="8">
        <v>0</v>
      </c>
      <c r="F25" s="8">
        <f>(0.092/ρG/D_t)*(μG/D_t)^0.2*(G_m*B25)^1.8</f>
        <v>1385.1663296883801</v>
      </c>
      <c r="G25" s="8">
        <f t="shared" si="0"/>
        <v>255.99998456510713</v>
      </c>
      <c r="H25" s="8">
        <f t="shared" si="1"/>
        <v>9.7828462491234554</v>
      </c>
      <c r="I25" s="8">
        <f t="shared" si="2"/>
        <v>52.93308613211174</v>
      </c>
      <c r="J25" s="8">
        <f t="shared" si="3"/>
        <v>13550.869232804082</v>
      </c>
      <c r="K25" s="8">
        <f t="shared" si="4"/>
        <v>2009.0139256275579</v>
      </c>
      <c r="L25" s="8"/>
      <c r="M25" s="8"/>
      <c r="N25" s="6"/>
      <c r="O25" s="6"/>
      <c r="P25" s="6"/>
      <c r="Q25" s="16"/>
      <c r="R25" s="6"/>
      <c r="S25" s="6"/>
    </row>
    <row r="26" spans="1:19" ht="12.75" customHeight="1">
      <c r="A26">
        <f t="shared" si="5"/>
        <v>3.5999999999999988</v>
      </c>
      <c r="B26" s="8">
        <f>1-A26/L_t</f>
        <v>0.40000000000000024</v>
      </c>
      <c r="C26" s="8">
        <f>(ρG/ρL)^0.5*(μL/μG)^0.1*((1-B26)/B26)^0.9</f>
        <v>0.47173719070577114</v>
      </c>
      <c r="D26" s="8">
        <f t="shared" si="6"/>
        <v>0.84770071809708925</v>
      </c>
      <c r="E26" s="8">
        <v>0</v>
      </c>
      <c r="F26" s="8">
        <f>(0.092/ρG/D_t)*(μG/D_t)^0.2*(G_m*B26)^1.8</f>
        <v>1241.9663711759815</v>
      </c>
      <c r="G26" s="8">
        <f t="shared" si="0"/>
        <v>276.38219992874542</v>
      </c>
      <c r="H26" s="8">
        <f t="shared" si="1"/>
        <v>10.657279791210396</v>
      </c>
      <c r="I26" s="8">
        <f t="shared" si="2"/>
        <v>47.890143114531639</v>
      </c>
      <c r="J26" s="8">
        <f t="shared" si="3"/>
        <v>13235.983108896706</v>
      </c>
      <c r="K26" s="8">
        <f t="shared" si="4"/>
        <v>1958.2023777352199</v>
      </c>
      <c r="L26" s="8"/>
      <c r="M26" s="8"/>
      <c r="N26" s="6"/>
      <c r="O26" s="6"/>
      <c r="P26" s="6"/>
      <c r="Q26" s="16"/>
      <c r="R26" s="6"/>
      <c r="S26" s="6"/>
    </row>
    <row r="27" spans="1:19" ht="12.75" customHeight="1">
      <c r="A27">
        <f t="shared" si="5"/>
        <v>3.7499999999999987</v>
      </c>
      <c r="B27" s="8">
        <f>1-A27/L_t</f>
        <v>0.37500000000000022</v>
      </c>
      <c r="C27" s="8">
        <f>(ρG/ρL)^0.5*(μL/μG)^0.1*((1-B27)/B27)^0.9</f>
        <v>0.51865892779495359</v>
      </c>
      <c r="D27" s="8">
        <f t="shared" si="6"/>
        <v>0.83892668628152212</v>
      </c>
      <c r="E27" s="8">
        <f>9.81*(75.47*D27+1106.17*(1-D27))*(H_t/(N_t-1))</f>
        <v>165.82999119756445</v>
      </c>
      <c r="F27" s="8">
        <f>(0.092/ρG/D_t)*(μG/D_t)^0.2*(G_m*B27)^1.8</f>
        <v>1105.7530197885178</v>
      </c>
      <c r="G27" s="8">
        <f t="shared" si="0"/>
        <v>297.45539479349662</v>
      </c>
      <c r="H27" s="8">
        <f t="shared" si="1"/>
        <v>11.642185639280482</v>
      </c>
      <c r="I27" s="8">
        <f t="shared" si="2"/>
        <v>43.278360900161296</v>
      </c>
      <c r="J27" s="8">
        <f t="shared" si="3"/>
        <v>12873.381927572907</v>
      </c>
      <c r="K27" s="8">
        <f t="shared" si="4"/>
        <v>1900.2093711918192</v>
      </c>
      <c r="L27" s="8"/>
      <c r="M27" s="8"/>
      <c r="N27" s="6"/>
      <c r="O27" s="6"/>
      <c r="P27" s="6"/>
      <c r="Q27" s="16"/>
      <c r="R27" s="6"/>
      <c r="S27" s="6"/>
    </row>
    <row r="28" spans="1:19" ht="12.75" customHeight="1">
      <c r="A28">
        <f t="shared" si="5"/>
        <v>3.8999999999999986</v>
      </c>
      <c r="B28" s="8">
        <f>1-A28/L_t</f>
        <v>0.3500000000000002</v>
      </c>
      <c r="C28" s="8">
        <f>(ρG/ρL)^0.5*(μL/μG)^0.1*((1-B28)/B28)^0.9</f>
        <v>0.5717139171547535</v>
      </c>
      <c r="D28" s="8">
        <f t="shared" si="6"/>
        <v>0.82957081149540524</v>
      </c>
      <c r="E28" s="8">
        <v>0</v>
      </c>
      <c r="F28" s="8">
        <f>(0.092/ρG/D_t)*(μG/D_t)^0.2*(G_m*B28)^1.8</f>
        <v>976.61711743552462</v>
      </c>
      <c r="G28" s="8">
        <f t="shared" si="0"/>
        <v>319.2139488268835</v>
      </c>
      <c r="H28" s="8">
        <f t="shared" si="1"/>
        <v>12.761135146163502</v>
      </c>
      <c r="I28" s="8">
        <f t="shared" si="2"/>
        <v>39.041975037281901</v>
      </c>
      <c r="J28" s="8">
        <f t="shared" si="3"/>
        <v>12462.743021651366</v>
      </c>
      <c r="K28" s="8">
        <f t="shared" si="4"/>
        <v>1834.9783956432323</v>
      </c>
      <c r="L28" s="8"/>
      <c r="M28" s="8"/>
      <c r="N28" s="6"/>
      <c r="O28" s="6"/>
      <c r="P28" s="6"/>
      <c r="Q28" s="16"/>
      <c r="R28" s="6"/>
      <c r="S28" s="6"/>
    </row>
    <row r="29" spans="1:19" ht="12.75" customHeight="1">
      <c r="A29">
        <f t="shared" si="5"/>
        <v>4.0499999999999989</v>
      </c>
      <c r="B29" s="8">
        <f>1-A29/L_t</f>
        <v>0.32500000000000018</v>
      </c>
      <c r="C29" s="8">
        <f>(ρG/ρL)^0.5*(μL/μG)^0.1*((1-B29)/B29)^0.9</f>
        <v>0.63226094181579839</v>
      </c>
      <c r="D29" s="8">
        <f t="shared" si="6"/>
        <v>0.81954002543153559</v>
      </c>
      <c r="E29" s="8">
        <v>0</v>
      </c>
      <c r="F29" s="8">
        <f>(0.092/ρG/D_t)*(μG/D_t)^0.2*(G_m*B29)^1.8</f>
        <v>854.65709428756315</v>
      </c>
      <c r="G29" s="8">
        <f t="shared" si="0"/>
        <v>341.652505361279</v>
      </c>
      <c r="H29" s="8">
        <f t="shared" si="1"/>
        <v>14.044972734861767</v>
      </c>
      <c r="I29" s="8">
        <f t="shared" si="2"/>
        <v>35.134048188031905</v>
      </c>
      <c r="J29" s="8">
        <f t="shared" si="3"/>
        <v>12003.635586925007</v>
      </c>
      <c r="K29" s="8">
        <f t="shared" si="4"/>
        <v>1762.4354208745801</v>
      </c>
      <c r="L29" s="8"/>
      <c r="M29" s="8"/>
      <c r="N29" s="17"/>
      <c r="O29" s="6"/>
      <c r="P29" s="6"/>
      <c r="Q29" s="18"/>
      <c r="R29" s="6"/>
      <c r="S29" s="6"/>
    </row>
    <row r="30" spans="1:19" ht="12.75" customHeight="1">
      <c r="A30">
        <f t="shared" si="5"/>
        <v>4.1999999999999993</v>
      </c>
      <c r="B30" s="8">
        <f>1-A30/L_t</f>
        <v>0.30000000000000016</v>
      </c>
      <c r="C30" s="8">
        <f>(ρG/ρL)^0.5*(μL/μG)^0.1*((1-B30)/B30)^0.9</f>
        <v>0.70209695583508935</v>
      </c>
      <c r="D30" s="8">
        <f t="shared" si="6"/>
        <v>0.80871971149517341</v>
      </c>
      <c r="E30" s="8">
        <v>0</v>
      </c>
      <c r="F30" s="8">
        <f>(0.092/ρG/D_t)*(μG/D_t)^0.2*(G_m*B30)^1.8</f>
        <v>739.98021944839491</v>
      </c>
      <c r="G30" s="8">
        <f t="shared" si="0"/>
        <v>364.76594956295861</v>
      </c>
      <c r="H30" s="8">
        <f t="shared" si="1"/>
        <v>15.534879252094687</v>
      </c>
      <c r="I30" s="8">
        <f t="shared" si="2"/>
        <v>31.514738072022812</v>
      </c>
      <c r="J30" s="8">
        <f t="shared" si="3"/>
        <v>11495.503358069336</v>
      </c>
      <c r="K30" s="8">
        <f t="shared" si="4"/>
        <v>1682.4857841907797</v>
      </c>
      <c r="L30" s="8"/>
      <c r="M30" s="8"/>
      <c r="N30" s="17"/>
      <c r="O30" s="19"/>
      <c r="P30" s="6"/>
      <c r="Q30" s="18"/>
      <c r="R30" s="6"/>
      <c r="S30" s="6"/>
    </row>
    <row r="31" spans="1:19" ht="12.75" customHeight="1">
      <c r="A31">
        <f t="shared" si="5"/>
        <v>4.3499999999999996</v>
      </c>
      <c r="B31" s="8">
        <f>1-A31/L_t</f>
        <v>0.27500000000000002</v>
      </c>
      <c r="C31" s="8">
        <f>(ρG/ρL)^0.5*(μL/μG)^0.1*((1-B31)/B31)^0.9</f>
        <v>0.78365113099186157</v>
      </c>
      <c r="D31" s="8">
        <f t="shared" si="6"/>
        <v>0.79696634153249946</v>
      </c>
      <c r="E31" s="8">
        <v>0</v>
      </c>
      <c r="F31" s="8">
        <f>(0.092/ρG/D_t)*(μG/D_t)^0.2*(G_m*B31)^1.8</f>
        <v>632.70417623341802</v>
      </c>
      <c r="G31" s="8">
        <f t="shared" si="0"/>
        <v>388.54938913574711</v>
      </c>
      <c r="H31" s="8">
        <f t="shared" si="1"/>
        <v>17.287131714942056</v>
      </c>
      <c r="I31" s="8">
        <f t="shared" si="2"/>
        <v>28.149935984894139</v>
      </c>
      <c r="J31" s="8">
        <f t="shared" si="3"/>
        <v>10937.640431141006</v>
      </c>
      <c r="K31" s="8">
        <f t="shared" si="4"/>
        <v>1595.0098281613155</v>
      </c>
      <c r="L31" s="8"/>
      <c r="M31" s="8"/>
      <c r="N31" s="6"/>
      <c r="O31" s="6"/>
      <c r="P31" s="6"/>
      <c r="Q31" s="16"/>
      <c r="R31" s="6"/>
      <c r="S31" s="6"/>
    </row>
    <row r="32" spans="1:19" ht="12.75" customHeight="1">
      <c r="A32">
        <f t="shared" si="5"/>
        <v>4.5</v>
      </c>
      <c r="B32" s="8">
        <f>1-A32/L_t</f>
        <v>0.25</v>
      </c>
      <c r="C32" s="8">
        <f>(ρG/ρL)^0.5*(μL/μG)^0.1*((1-B32)/B32)^0.9</f>
        <v>0.880292724526751</v>
      </c>
      <c r="D32" s="8">
        <f t="shared" si="6"/>
        <v>0.78409672100956218</v>
      </c>
      <c r="E32" s="8">
        <f>9.81*(75.47*D32+1106.17*(1-D32))*(H_t/(N_t-1))</f>
        <v>204.63763668039357</v>
      </c>
      <c r="F32" s="8">
        <f>(0.092/ρG/D_t)*(μG/D_t)^0.2*(G_m*B32)^1.8</f>
        <v>532.95908261211457</v>
      </c>
      <c r="G32" s="8">
        <f t="shared" si="0"/>
        <v>412.99813718644612</v>
      </c>
      <c r="H32" s="8">
        <f t="shared" si="1"/>
        <v>19.380769771389751</v>
      </c>
      <c r="I32" s="8">
        <f t="shared" si="2"/>
        <v>25.010178854664982</v>
      </c>
      <c r="J32" s="8">
        <f t="shared" si="3"/>
        <v>10329.157277676482</v>
      </c>
      <c r="K32" s="8">
        <f t="shared" si="4"/>
        <v>1499.8567070092315</v>
      </c>
      <c r="L32" s="8"/>
      <c r="M32" s="8"/>
      <c r="N32" s="6"/>
      <c r="O32" s="6"/>
      <c r="P32" s="6"/>
      <c r="Q32" s="16"/>
      <c r="R32" s="6"/>
      <c r="S32" s="6"/>
    </row>
    <row r="33" spans="1:19" ht="12.75" customHeight="1">
      <c r="A33">
        <f t="shared" si="5"/>
        <v>4.6500000000000004</v>
      </c>
      <c r="B33" s="8">
        <f>1-A33/L_t</f>
        <v>0.22499999999999998</v>
      </c>
      <c r="C33" s="8">
        <f>(ρG/ρL)^0.5*(μL/μG)^0.1*((1-B33)/B33)^0.9</f>
        <v>0.99683952416926414</v>
      </c>
      <c r="D33" s="8">
        <f t="shared" si="6"/>
        <v>0.76987176529200962</v>
      </c>
      <c r="E33" s="8">
        <v>0</v>
      </c>
      <c r="F33" s="8">
        <f>(0.092/ρG/D_t)*(μG/D_t)^0.2*(G_m*B33)^1.8</f>
        <v>440.89013831865202</v>
      </c>
      <c r="G33" s="8">
        <f t="shared" si="0"/>
        <v>438.10769694485174</v>
      </c>
      <c r="H33" s="8">
        <f t="shared" si="1"/>
        <v>21.930479520331289</v>
      </c>
      <c r="I33" s="8">
        <f t="shared" si="2"/>
        <v>22.069760966400747</v>
      </c>
      <c r="J33" s="8">
        <f t="shared" si="3"/>
        <v>9668.9321491132232</v>
      </c>
      <c r="K33" s="8">
        <f t="shared" si="4"/>
        <v>1396.8353936890903</v>
      </c>
      <c r="L33" s="8"/>
      <c r="M33" s="8"/>
      <c r="N33" s="6"/>
      <c r="O33" s="6"/>
      <c r="P33" s="6"/>
      <c r="Q33" s="16"/>
      <c r="R33" s="6"/>
      <c r="S33" s="6"/>
    </row>
    <row r="34" spans="1:19" ht="12.75" customHeight="1">
      <c r="A34">
        <f t="shared" si="5"/>
        <v>4.8000000000000007</v>
      </c>
      <c r="B34" s="8">
        <f>1-A34/L_t</f>
        <v>0.19999999999999984</v>
      </c>
      <c r="C34" s="8">
        <f>(ρG/ρL)^0.5*(μL/μG)^0.1*((1-B34)/B34)^0.9</f>
        <v>1.1404387763519666</v>
      </c>
      <c r="D34" s="8">
        <f t="shared" si="6"/>
        <v>0.75397107166943234</v>
      </c>
      <c r="E34" s="8">
        <v>0</v>
      </c>
      <c r="F34" s="8">
        <f>(0.092/ρG/D_t)*(μG/D_t)^0.2*(G_m*B34)^1.8</f>
        <v>356.66118188287101</v>
      </c>
      <c r="G34" s="8">
        <f t="shared" si="0"/>
        <v>463.87374808344782</v>
      </c>
      <c r="H34" s="8">
        <f t="shared" si="1"/>
        <v>25.109376129646503</v>
      </c>
      <c r="I34" s="8">
        <f t="shared" si="2"/>
        <v>19.305985311180468</v>
      </c>
      <c r="J34" s="8">
        <f t="shared" si="3"/>
        <v>8955.5397667412708</v>
      </c>
      <c r="K34" s="8">
        <f t="shared" si="4"/>
        <v>1285.7012023436284</v>
      </c>
      <c r="L34" s="8"/>
      <c r="M34" s="8"/>
      <c r="N34" s="6"/>
      <c r="O34" s="6"/>
      <c r="P34" s="6"/>
      <c r="Q34" s="16"/>
      <c r="R34" s="6"/>
      <c r="S34" s="6"/>
    </row>
    <row r="35" spans="1:19" ht="12.75" customHeight="1">
      <c r="A35">
        <f t="shared" si="5"/>
        <v>4.9500000000000011</v>
      </c>
      <c r="B35" s="8">
        <f>1-A35/L_t</f>
        <v>0.17499999999999982</v>
      </c>
      <c r="C35" s="8">
        <f>(ρG/ρL)^0.5*(μL/μG)^0.1*((1-B35)/B35)^0.9</f>
        <v>1.3221852048449649</v>
      </c>
      <c r="D35" s="8">
        <f t="shared" si="6"/>
        <v>0.73595117665205689</v>
      </c>
      <c r="E35" s="8">
        <v>0</v>
      </c>
      <c r="F35" s="8">
        <f>(0.092/ρG/D_t)*(μG/D_t)^0.2*(G_m*B35)^1.8</f>
        <v>280.45961906503283</v>
      </c>
      <c r="G35" s="8">
        <f t="shared" si="0"/>
        <v>490.29213442387976</v>
      </c>
      <c r="H35" s="8">
        <f t="shared" si="1"/>
        <v>29.191877812810223</v>
      </c>
      <c r="I35" s="8">
        <f t="shared" si="2"/>
        <v>16.698499438083125</v>
      </c>
      <c r="J35" s="8">
        <f t="shared" si="3"/>
        <v>8187.1429311737356</v>
      </c>
      <c r="K35" s="8">
        <f t="shared" si="4"/>
        <v>1166.1347176697252</v>
      </c>
      <c r="L35" s="8"/>
      <c r="M35" s="8"/>
      <c r="N35" s="6"/>
      <c r="O35" s="6"/>
      <c r="P35" s="6"/>
      <c r="Q35" s="16"/>
      <c r="R35" s="6"/>
      <c r="S35" s="6"/>
    </row>
    <row r="36" spans="1:19" ht="12.75" customHeight="1">
      <c r="A36">
        <f t="shared" si="5"/>
        <v>5.1000000000000014</v>
      </c>
      <c r="B36" s="8">
        <f>1-A36/L_t</f>
        <v>0.1499999999999998</v>
      </c>
      <c r="C36" s="8">
        <f>(ρG/ρL)^0.5*(μL/μG)^0.1*((1-B36)/B36)^0.9</f>
        <v>1.5603171544504502</v>
      </c>
      <c r="D36" s="8">
        <f t="shared" si="6"/>
        <v>0.71517298225350023</v>
      </c>
      <c r="E36" s="8">
        <v>0</v>
      </c>
      <c r="F36" s="8">
        <f>(0.092/ρG/D_t)*(μG/D_t)^0.2*(G_m*B36)^1.8</f>
        <v>212.50351520267824</v>
      </c>
      <c r="G36" s="8">
        <f t="shared" si="0"/>
        <v>517.35885285133543</v>
      </c>
      <c r="H36" s="8">
        <f t="shared" si="1"/>
        <v>34.640932711481355</v>
      </c>
      <c r="I36" s="8">
        <f t="shared" si="2"/>
        <v>14.228653729454061</v>
      </c>
      <c r="J36" s="8">
        <f t="shared" si="3"/>
        <v>7361.3199710892304</v>
      </c>
      <c r="K36" s="8">
        <f t="shared" si="4"/>
        <v>1037.7069594417831</v>
      </c>
      <c r="L36" s="8"/>
      <c r="M36" s="8"/>
      <c r="N36" s="6"/>
      <c r="O36" s="6"/>
      <c r="P36" s="6"/>
      <c r="Q36" s="16"/>
      <c r="R36" s="6"/>
      <c r="S36" s="6"/>
    </row>
    <row r="37" spans="1:19" ht="12.75" customHeight="1">
      <c r="A37">
        <f t="shared" si="5"/>
        <v>5.2500000000000018</v>
      </c>
      <c r="B37" s="8">
        <f>1-A37/L_t</f>
        <v>0.12499999999999967</v>
      </c>
      <c r="C37" s="8">
        <f>(ρG/ρL)^0.5*(μL/μG)^0.1*((1-B37)/B37)^0.9</f>
        <v>1.8871491216266891</v>
      </c>
      <c r="D37" s="8">
        <f t="shared" si="6"/>
        <v>0.69066597753072267</v>
      </c>
      <c r="E37" s="8">
        <f>9.81*(75.47*D37+1106.17*(1-D37))*(H_t/(N_t-1))</f>
        <v>270.76620619780306</v>
      </c>
      <c r="F37" s="8">
        <f>(0.092/ρG/D_t)*(μG/D_t)^0.2*(G_m*B37)^1.8</f>
        <v>153.05230536931541</v>
      </c>
      <c r="G37" s="8">
        <f t="shared" si="0"/>
        <v>545.0700432856604</v>
      </c>
      <c r="H37" s="8">
        <f t="shared" si="1"/>
        <v>42.304314239790166</v>
      </c>
      <c r="I37" s="8">
        <f t="shared" si="2"/>
        <v>11.87879044395501</v>
      </c>
      <c r="J37" s="8">
        <f t="shared" si="3"/>
        <v>6474.7728214678455</v>
      </c>
      <c r="K37" s="8">
        <f t="shared" si="4"/>
        <v>899.81728546825366</v>
      </c>
      <c r="L37" s="8"/>
      <c r="M37" s="8"/>
      <c r="N37" s="6"/>
      <c r="O37" s="6"/>
      <c r="P37" s="6"/>
      <c r="Q37" s="16"/>
      <c r="R37" s="6"/>
      <c r="S37" s="6"/>
    </row>
    <row r="38" spans="1:19" ht="12.75" customHeight="1">
      <c r="A38">
        <f t="shared" si="5"/>
        <v>5.4000000000000021</v>
      </c>
      <c r="B38" s="8">
        <f>1-A38/L_t</f>
        <v>9.9999999999999645E-2</v>
      </c>
      <c r="C38" s="8">
        <f>(ρG/ρL)^0.5*(μL/μG)^0.1*((1-B38)/B38)^0.9</f>
        <v>2.3661171410280559</v>
      </c>
      <c r="D38" s="8">
        <f t="shared" si="6"/>
        <v>0.66084818941095258</v>
      </c>
      <c r="E38" s="8">
        <v>0</v>
      </c>
      <c r="F38" s="8">
        <f>(0.092/ρG/D_t)*(μG/D_t)^0.2*(G_m*B38)^1.8</f>
        <v>102.42402823003759</v>
      </c>
      <c r="G38" s="8">
        <f t="shared" si="0"/>
        <v>573.42197958079771</v>
      </c>
      <c r="H38" s="8">
        <f t="shared" si="1"/>
        <v>53.920853145627902</v>
      </c>
      <c r="I38" s="8">
        <f t="shared" si="2"/>
        <v>9.6312858269105188</v>
      </c>
      <c r="J38" s="8">
        <f t="shared" si="3"/>
        <v>5522.7909847755072</v>
      </c>
      <c r="K38" s="8">
        <f t="shared" si="4"/>
        <v>751.57032524020985</v>
      </c>
      <c r="L38" s="8"/>
      <c r="M38" s="8"/>
      <c r="N38" s="6"/>
      <c r="O38" s="6"/>
      <c r="P38" s="6"/>
      <c r="Q38" s="16"/>
      <c r="R38" s="6"/>
      <c r="S38" s="6"/>
    </row>
    <row r="39" spans="1:19" ht="12.75" customHeight="1">
      <c r="A39">
        <f t="shared" si="5"/>
        <v>5.5500000000000025</v>
      </c>
      <c r="B39" s="8">
        <f>1-A39/L_t</f>
        <v>7.4999999999999623E-2</v>
      </c>
      <c r="C39" s="8">
        <f>(ρG/ρL)^0.5*(μL/μG)^0.1*((1-B39)/B39)^0.9</f>
        <v>3.141885874039938</v>
      </c>
      <c r="D39" s="8">
        <f t="shared" si="6"/>
        <v>0.62286359896013277</v>
      </c>
      <c r="E39" s="8">
        <v>0</v>
      </c>
      <c r="F39" s="8">
        <f>(0.092/ρG/D_t)*(μG/D_t)^0.2*(G_m*B39)^1.8</f>
        <v>61.025609586100543</v>
      </c>
      <c r="G39" s="8">
        <f t="shared" si="0"/>
        <v>602.41106124292105</v>
      </c>
      <c r="H39" s="8">
        <f t="shared" si="1"/>
        <v>73.709164326290463</v>
      </c>
      <c r="I39" s="8">
        <f t="shared" si="2"/>
        <v>7.4669058629387726</v>
      </c>
      <c r="J39" s="8">
        <f t="shared" si="3"/>
        <v>4498.1466850939341</v>
      </c>
      <c r="K39" s="8">
        <f t="shared" si="4"/>
        <v>591.48934755475307</v>
      </c>
      <c r="L39" s="8"/>
      <c r="M39" s="8"/>
      <c r="N39" s="6"/>
      <c r="O39" s="6"/>
      <c r="P39" s="6"/>
      <c r="Q39" s="16"/>
      <c r="R39" s="6"/>
      <c r="S39" s="6"/>
    </row>
    <row r="40" spans="1:19" ht="12.75" customHeight="1">
      <c r="A40">
        <f t="shared" si="5"/>
        <v>5.7000000000000028</v>
      </c>
      <c r="B40" s="8">
        <f>1-A40/L_t</f>
        <v>4.9999999999999489E-2</v>
      </c>
      <c r="C40" s="8">
        <f>(ρG/ρL)^0.5*(μL/μG)^0.1*((1-B40)/B40)^0.9</f>
        <v>4.6354961435830138</v>
      </c>
      <c r="D40" s="8">
        <f t="shared" si="6"/>
        <v>0.57064547485896489</v>
      </c>
      <c r="E40" s="8">
        <v>0</v>
      </c>
      <c r="F40" s="8">
        <f>(0.092/ρG/D_t)*(μG/D_t)^0.2*(G_m*B40)^1.8</f>
        <v>29.413578185003171</v>
      </c>
      <c r="G40" s="8">
        <f t="shared" si="0"/>
        <v>632.03380587322454</v>
      </c>
      <c r="H40" s="8">
        <f t="shared" si="1"/>
        <v>115.19774736883326</v>
      </c>
      <c r="I40" s="8">
        <f t="shared" si="2"/>
        <v>5.3610707488786984</v>
      </c>
      <c r="J40" s="8">
        <f t="shared" si="3"/>
        <v>3388.3779489694216</v>
      </c>
      <c r="K40" s="8">
        <f t="shared" si="4"/>
        <v>416.62520806537248</v>
      </c>
      <c r="L40" s="8"/>
      <c r="M40" s="8"/>
      <c r="N40" s="6"/>
      <c r="O40" s="6"/>
      <c r="P40" s="6"/>
      <c r="Q40" s="16"/>
      <c r="R40" s="6"/>
      <c r="S40" s="6"/>
    </row>
    <row r="41" spans="1:19" ht="12.75" customHeight="1">
      <c r="A41">
        <f t="shared" si="5"/>
        <v>5.8500000000000032</v>
      </c>
      <c r="B41" s="8">
        <f>1-A41/L_t</f>
        <v>2.4999999999999467E-2</v>
      </c>
      <c r="C41" s="8">
        <f>(ρG/ρL)^0.5*(μL/μG)^0.1*((1-B41)/B41)^0.9</f>
        <v>8.8547464421705673</v>
      </c>
      <c r="D41" s="8">
        <f t="shared" si="6"/>
        <v>0.4865678894740782</v>
      </c>
      <c r="E41" s="8">
        <v>0</v>
      </c>
      <c r="F41" s="8">
        <f>(0.092/ρG/D_t)*(μG/D_t)^0.2*(G_m*B41)^1.8</f>
        <v>8.44683221892228</v>
      </c>
      <c r="G41" s="8">
        <f t="shared" si="0"/>
        <v>662.28684225433449</v>
      </c>
      <c r="H41" s="8">
        <f t="shared" si="1"/>
        <v>256.50146339854365</v>
      </c>
      <c r="I41" s="8">
        <f t="shared" si="2"/>
        <v>3.2714296691455247</v>
      </c>
      <c r="J41" s="8">
        <f t="shared" si="3"/>
        <v>2166.6248252355317</v>
      </c>
      <c r="K41" s="8">
        <f t="shared" si="4"/>
        <v>214.48437969343641</v>
      </c>
      <c r="L41" s="8"/>
      <c r="M41" s="8"/>
      <c r="N41" s="6"/>
      <c r="O41" s="6"/>
      <c r="P41" s="6"/>
      <c r="Q41" s="16"/>
      <c r="R41" s="6"/>
      <c r="S41" s="6"/>
    </row>
    <row r="42" spans="1:19" ht="12.75" customHeight="1">
      <c r="A42">
        <f t="shared" si="5"/>
        <v>6.0000000000000036</v>
      </c>
      <c r="B42" s="8">
        <f>1-A42/L_t</f>
        <v>0</v>
      </c>
      <c r="C42" s="8" t="e">
        <f>(ρG/ρL)^0.5*(μL/μG)^0.1*((1-B42)/B42)^0.9</f>
        <v>#DIV/0!</v>
      </c>
      <c r="D42" s="8" t="e">
        <f t="shared" si="6"/>
        <v>#DIV/0!</v>
      </c>
      <c r="E42" s="8">
        <v>0</v>
      </c>
      <c r="F42" s="8">
        <f>(0.092/ρG/D_t)*(μG/D_t)^0.2*(G_m*B42)^1.8</f>
        <v>0</v>
      </c>
      <c r="G42" s="8">
        <f t="shared" si="0"/>
        <v>693.16690401028006</v>
      </c>
      <c r="H42" s="8" t="e">
        <f t="shared" si="1"/>
        <v>#DIV/0!</v>
      </c>
      <c r="I42" s="8" t="e">
        <f t="shared" si="2"/>
        <v>#DIV/0!</v>
      </c>
      <c r="J42" s="8">
        <f t="shared" si="3"/>
        <v>693.16690401028006</v>
      </c>
      <c r="K42" s="8"/>
      <c r="L42" s="8"/>
      <c r="M42" s="8"/>
      <c r="N42" s="6"/>
      <c r="O42" s="6"/>
      <c r="P42" s="6"/>
      <c r="Q42" s="16"/>
      <c r="R42" s="6"/>
      <c r="S42" s="6"/>
    </row>
    <row r="43" spans="1:19" ht="12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  <c r="O43" s="6"/>
      <c r="P43" s="6"/>
      <c r="Q43" s="16"/>
      <c r="R43" s="6"/>
      <c r="S43" s="6"/>
    </row>
    <row r="44" spans="1:19" ht="12.75" customHeight="1">
      <c r="B44" s="8"/>
      <c r="C44" s="8"/>
      <c r="D44" s="20" t="s">
        <v>39</v>
      </c>
      <c r="E44" s="21">
        <f>SUM(E2:E42)</f>
        <v>1067.7199824827239</v>
      </c>
      <c r="F44" s="22" t="s">
        <v>40</v>
      </c>
      <c r="G44" s="8"/>
      <c r="H44" s="8"/>
      <c r="J44" s="20" t="s">
        <v>41</v>
      </c>
      <c r="K44" s="21">
        <f>SUM(K2:K41)</f>
        <v>65338.493807877458</v>
      </c>
      <c r="L44" s="22" t="s">
        <v>40</v>
      </c>
      <c r="Q44" s="16"/>
      <c r="R44" s="6"/>
      <c r="S44" s="6"/>
    </row>
    <row r="45" spans="1:19" ht="12.75" customHeight="1">
      <c r="D45" s="20" t="s">
        <v>42</v>
      </c>
      <c r="E45" s="6">
        <f>(G_m)^2*(1/ρG-1/ρL)*(-1)</f>
        <v>-7056.0805920733665</v>
      </c>
      <c r="F45" s="22" t="s">
        <v>40</v>
      </c>
      <c r="N45" s="6"/>
      <c r="O45" s="6"/>
    </row>
    <row r="46" spans="1:19" ht="12.75" customHeight="1"/>
    <row r="47" spans="1:19" ht="12.75" customHeight="1"/>
    <row r="48" spans="1:1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</sheetData>
  <pageMargins left="1" right="1" top="1.6666666666666701" bottom="1.6666666666666701" header="0.51180555555555496" footer="0.51180555555555496"/>
  <pageSetup paperSize="9" firstPageNumber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18</vt:i4>
      </vt:variant>
    </vt:vector>
  </HeadingPairs>
  <TitlesOfParts>
    <vt:vector size="19" baseType="lpstr">
      <vt:lpstr>Άσκηση_4.1_L-M (new)</vt:lpstr>
      <vt:lpstr>'Άσκηση_4.1_L-M (new)'!D_t</vt:lpstr>
      <vt:lpstr>'Άσκηση_4.1_L-M (new)'!Dt</vt:lpstr>
      <vt:lpstr>'Άσκηση_4.1_L-M (new)'!G_m</vt:lpstr>
      <vt:lpstr>'Άσκηση_4.1_L-M (new)'!H_t</vt:lpstr>
      <vt:lpstr>'Άσκηση_4.1_L-M (new)'!L_t</vt:lpstr>
      <vt:lpstr>'Άσκηση_4.1_L-M (new)'!Lt</vt:lpstr>
      <vt:lpstr>'Άσκηση_4.1_L-M (new)'!N_t</vt:lpstr>
      <vt:lpstr>'Άσκηση_4.1_L-M (new)'!p</vt:lpstr>
      <vt:lpstr>'Άσκηση_4.1_L-M (new)'!pi</vt:lpstr>
      <vt:lpstr>'Άσκηση_4.1_L-M (new)'!t</vt:lpstr>
      <vt:lpstr>'Άσκηση_4.1_L-M (new)'!u_G</vt:lpstr>
      <vt:lpstr>'Άσκηση_4.1_L-M (new)'!u_L</vt:lpstr>
      <vt:lpstr>'Άσκηση_4.1_L-M (new)'!W_m</vt:lpstr>
      <vt:lpstr>'Άσκηση_4.1_L-M (new)'!Wa</vt:lpstr>
      <vt:lpstr>'Άσκηση_4.1_L-M (new)'!μG</vt:lpstr>
      <vt:lpstr>'Άσκηση_4.1_L-M (new)'!μL</vt:lpstr>
      <vt:lpstr>'Άσκηση_4.1_L-M (new)'!ρG</vt:lpstr>
      <vt:lpstr>'Άσκηση_4.1_L-M (new)'!ρL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Βασίλης</cp:lastModifiedBy>
  <dcterms:created xsi:type="dcterms:W3CDTF">2020-04-02T14:48:48Z</dcterms:created>
  <dcterms:modified xsi:type="dcterms:W3CDTF">2020-04-02T14:49:43Z</dcterms:modified>
</cp:coreProperties>
</file>