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bont\Documents\Teaching\ΣΥΣΚΕΥΕΣ_ΘΕΡΜΙΚΩΝ_ΔΙΕΡΓΑΣΙΩΝ\ΑΣΚΗΣΕΙΣ_ΕΡΓΑΣΙΕΣ\"/>
    </mc:Choice>
  </mc:AlternateContent>
  <bookViews>
    <workbookView xWindow="0" yWindow="0" windowWidth="17280" windowHeight="7248"/>
  </bookViews>
  <sheets>
    <sheet name="Φύλλο1" sheetId="1" r:id="rId1"/>
  </sheets>
  <definedNames>
    <definedName name="A_c">Φύλλο1!$K$10</definedName>
    <definedName name="A_f">Φύλλο1!$K$11</definedName>
    <definedName name="a_s">Φύλλο1!$Q$10</definedName>
    <definedName name="ath">Φύλλο1!#REF!</definedName>
    <definedName name="baf">Φύλλο1!#REF!</definedName>
    <definedName name="cp_s">Φύλλο1!$Q$5</definedName>
    <definedName name="cp_t">Φύλλο1!$N$5</definedName>
    <definedName name="cpc">Φύλλο1!$H$7</definedName>
    <definedName name="cph">Φύλλο1!$E$7</definedName>
    <definedName name="dh_s">Φύλλο1!#REF!</definedName>
    <definedName name="dhf">Φύλλο1!$Q$12</definedName>
    <definedName name="dhth">Φύλλο1!$Q$13</definedName>
    <definedName name="dsi">Φύλλο1!$B$7</definedName>
    <definedName name="dti">Φύλλο1!$B$4</definedName>
    <definedName name="dto">Φύλλο1!$B$3</definedName>
    <definedName name="eps">Φύλλο1!$B$5</definedName>
    <definedName name="fcor">Φύλλο1!#REF!</definedName>
    <definedName name="fmo">Φύλλο1!#REF!</definedName>
    <definedName name="frs">Φύλλο1!$Q$16</definedName>
    <definedName name="frss">Φύλλο1!#REF!</definedName>
    <definedName name="frt">Φύλλο1!$N$12</definedName>
    <definedName name="frts">Φύλλο1!#REF!</definedName>
    <definedName name="h_s">Φύλλο1!$Q$18</definedName>
    <definedName name="h_t">Φύλλο1!$N$14</definedName>
    <definedName name="htb">Φύλλο1!$N$14</definedName>
    <definedName name="kt_s">Φύλλο1!$Q$7</definedName>
    <definedName name="kt_t">Φύλλο1!$N$7</definedName>
    <definedName name="ktc">Φύλλο1!$H$9</definedName>
    <definedName name="kth">Φύλλο1!$E$9</definedName>
    <definedName name="L_est">Φύλλο1!$K$7</definedName>
    <definedName name="l_t">Φύλλο1!$K$12</definedName>
    <definedName name="lmtd">Φύλλο1!$K$4</definedName>
    <definedName name="ltt">Φύλλο1!#REF!</definedName>
    <definedName name="mf_s">Φύλλο1!$Q$3</definedName>
    <definedName name="mf_t">Φύλλο1!$N$3</definedName>
    <definedName name="mfc">Φύλλο1!$H$3</definedName>
    <definedName name="mfh">Φύλλο1!$E$3</definedName>
    <definedName name="mu_s">Φύλλο1!$Q$6</definedName>
    <definedName name="mu_t">Φύλλο1!$N$6</definedName>
    <definedName name="muc">Φύλλο1!$H$8</definedName>
    <definedName name="muh">Φύλλο1!$E$8</definedName>
    <definedName name="nba">Φύλλο1!#REF!</definedName>
    <definedName name="npa">Φύλλο1!$K$14</definedName>
    <definedName name="ntb">Φύλλο1!#REF!</definedName>
    <definedName name="Nu_s">Φύλλο1!$Q$17</definedName>
    <definedName name="Nu_t">Φύλλο1!$N$13</definedName>
    <definedName name="pi">Φύλλο1!$B$12</definedName>
    <definedName name="pit">Φύλλο1!#REF!</definedName>
    <definedName name="pr_s">Φύλλο1!$Q$9</definedName>
    <definedName name="pr_t">Φύλλο1!$N$9</definedName>
    <definedName name="prc">Φύλλο1!$H$11</definedName>
    <definedName name="prh">Φύλλο1!$E$11</definedName>
    <definedName name="qth">Φύλλο1!$K$3</definedName>
    <definedName name="res">Φύλλο1!$Q$14</definedName>
    <definedName name="resf">Φύλλο1!$Q$15</definedName>
    <definedName name="ret">Φύλλο1!$N$11</definedName>
    <definedName name="rf_s">Φύλλο1!$Q$8</definedName>
    <definedName name="rf_t">Φύλλο1!$N$8</definedName>
    <definedName name="rfc">Φύλλο1!$H$10</definedName>
    <definedName name="rfh">Φύλλο1!$E$10</definedName>
    <definedName name="ro_s">Φύλλο1!$Q$4</definedName>
    <definedName name="ro_t">Φύλλο1!$N$4</definedName>
    <definedName name="roc">Φύλλο1!$H$6</definedName>
    <definedName name="roh">Φύλλο1!$E$6</definedName>
    <definedName name="tci">Φύλλο1!$H$4</definedName>
    <definedName name="tco">Φύλλο1!$H$5</definedName>
    <definedName name="thi">Φύλλο1!$E$4</definedName>
    <definedName name="tho">Φύλλο1!$E$5</definedName>
    <definedName name="U_c">Φύλλο1!$K$8</definedName>
    <definedName name="U_f">Φύλλο1!$K$9</definedName>
    <definedName name="u_s">Φύλλο1!$Q$11</definedName>
    <definedName name="u_t">Φύλλο1!$N$10</definedName>
    <definedName name="Uest">Φύλλο1!$K$5</definedName>
    <definedName name="utb">Φύλλο1!$N$10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 s="1"/>
  <c r="Q10" i="1"/>
  <c r="Q11" i="1" s="1"/>
  <c r="H22" i="1"/>
  <c r="B7" i="1" l="1"/>
  <c r="B4" i="1"/>
  <c r="B10" i="1" l="1"/>
  <c r="K3" i="1"/>
  <c r="E3" i="1" s="1"/>
  <c r="K17" i="1" s="1"/>
  <c r="K19" i="1" l="1"/>
  <c r="K22" i="1"/>
  <c r="Q13" i="1"/>
  <c r="Q12" i="1"/>
  <c r="E11" i="1"/>
  <c r="H11" i="1"/>
  <c r="K4" i="1"/>
  <c r="K6" i="1" l="1"/>
  <c r="K7" i="1" s="1"/>
  <c r="Q14" i="1" l="1"/>
  <c r="Q15" i="1" l="1"/>
  <c r="Q16" i="1" s="1"/>
  <c r="Q17" i="1"/>
  <c r="Q18" i="1" s="1"/>
  <c r="N13" i="1"/>
  <c r="N14" i="1" s="1"/>
  <c r="N12" i="1"/>
  <c r="K8" i="1" l="1"/>
  <c r="K10" i="1" s="1"/>
  <c r="K9" i="1" l="1"/>
  <c r="K11" i="1" l="1"/>
  <c r="K12" i="1" s="1"/>
  <c r="K13" i="1" l="1"/>
  <c r="K14" i="1" l="1"/>
  <c r="K16" i="1" s="1"/>
  <c r="K18" i="1" s="1"/>
  <c r="K20" i="1" s="1"/>
  <c r="K21" i="1" s="1"/>
  <c r="K15" i="1" l="1"/>
  <c r="K26" i="1" s="1"/>
  <c r="N15" i="1"/>
  <c r="Q19" i="1"/>
  <c r="K24" i="1"/>
  <c r="K23" i="1"/>
  <c r="K25" i="1" l="1"/>
</calcChain>
</file>

<file path=xl/sharedStrings.xml><?xml version="1.0" encoding="utf-8"?>
<sst xmlns="http://schemas.openxmlformats.org/spreadsheetml/2006/main" count="89" uniqueCount="89">
  <si>
    <t>CONSTRUCTION</t>
  </si>
  <si>
    <t>HOT FLUID PROPERTIES</t>
  </si>
  <si>
    <t>COLD FLUID PROPERTIES</t>
  </si>
  <si>
    <t>CALCULATIONS</t>
  </si>
  <si>
    <t>thi[=]oC</t>
  </si>
  <si>
    <t>tho[=]oC</t>
  </si>
  <si>
    <t>tci[=]oC</t>
  </si>
  <si>
    <t>tco[=]oC</t>
  </si>
  <si>
    <t>muh[=]kg/m/s</t>
  </si>
  <si>
    <t>kth[=]W/m/oC</t>
  </si>
  <si>
    <t>roc[=]kg/m3</t>
  </si>
  <si>
    <t>roh[=]kg/m3</t>
  </si>
  <si>
    <t>muc[=]kg/m/s</t>
  </si>
  <si>
    <t>ktc[=]W/m/oC</t>
  </si>
  <si>
    <t>mfh[=]kg/s</t>
  </si>
  <si>
    <t>mfc[=]kg/s</t>
  </si>
  <si>
    <t>cph[=]kJ/kgoC</t>
  </si>
  <si>
    <t>cpc[=]kJ/kgoC</t>
  </si>
  <si>
    <t>qth[=]kW</t>
  </si>
  <si>
    <t>rfh[=]oCm2/kW</t>
  </si>
  <si>
    <t>rfc[=]oCm2/kW</t>
  </si>
  <si>
    <t>lmtd[=]oC</t>
  </si>
  <si>
    <t>Tube side</t>
  </si>
  <si>
    <t>Shell side</t>
  </si>
  <si>
    <t>ret[=]</t>
  </si>
  <si>
    <t>frt[=]</t>
  </si>
  <si>
    <t>prh</t>
  </si>
  <si>
    <t>prc</t>
  </si>
  <si>
    <t>ro_t[=]kg/m3</t>
  </si>
  <si>
    <t>cp_t[=]kJ/kgoC</t>
  </si>
  <si>
    <t>mu_t[=]kg/m/s</t>
  </si>
  <si>
    <t>kt_t[=]W/m/oC</t>
  </si>
  <si>
    <t>pr_t</t>
  </si>
  <si>
    <t>mf_t[=]kg/s</t>
  </si>
  <si>
    <t>mf_s[=]kg/s</t>
  </si>
  <si>
    <t>ro_s[=]kg/m3</t>
  </si>
  <si>
    <t>cp_s[=]kJ/kgoC</t>
  </si>
  <si>
    <t>mu_s[=]kg/m/s</t>
  </si>
  <si>
    <t>kt_s[=]W/m/oC</t>
  </si>
  <si>
    <t>pr_s</t>
  </si>
  <si>
    <t>a_s[=]m2</t>
  </si>
  <si>
    <t>u_s[=]m/s</t>
  </si>
  <si>
    <t>u_t[=]m/s</t>
  </si>
  <si>
    <t>h_t[=]W/m2/oC</t>
  </si>
  <si>
    <t>res</t>
  </si>
  <si>
    <t>Nu_s</t>
  </si>
  <si>
    <t>Nu_t</t>
  </si>
  <si>
    <t>ΔΡ_t[=]bar</t>
  </si>
  <si>
    <t>h_s[=]W/m2/oC</t>
  </si>
  <si>
    <t>ΔΡ_s[=]bar</t>
  </si>
  <si>
    <t>pi[=]</t>
  </si>
  <si>
    <t>U_c[=]W/m2/K</t>
  </si>
  <si>
    <t>U_f[=]W/m2/K</t>
  </si>
  <si>
    <t>A_c[=]m2</t>
  </si>
  <si>
    <t>A_f[=]m2</t>
  </si>
  <si>
    <t>rf_t[=]m2K/kW</t>
  </si>
  <si>
    <t>rf_s[=]m2K/kW</t>
  </si>
  <si>
    <t>Inner tube OD, dto[=]mm</t>
  </si>
  <si>
    <t>Inner tube ID, dti[=]mm</t>
  </si>
  <si>
    <t>Outer tube ID, dsi[=]mm</t>
  </si>
  <si>
    <t>U_est[=]W/m2/K</t>
  </si>
  <si>
    <t>L_est[=]m</t>
  </si>
  <si>
    <t>A_est[=]m2</t>
  </si>
  <si>
    <t>Tube thermal cond[=]W/mK</t>
  </si>
  <si>
    <t>Length of tube[=]m</t>
  </si>
  <si>
    <t>npa</t>
  </si>
  <si>
    <t>npa (integer)</t>
  </si>
  <si>
    <t>frs[=]</t>
  </si>
  <si>
    <t>dhf[=]m</t>
  </si>
  <si>
    <t>dhth[=]m</t>
  </si>
  <si>
    <t>resf</t>
  </si>
  <si>
    <t>A_final[=]m2</t>
  </si>
  <si>
    <t>NTU</t>
  </si>
  <si>
    <t>C_min</t>
  </si>
  <si>
    <t>CR</t>
  </si>
  <si>
    <t>ε</t>
  </si>
  <si>
    <t>exp[-(1-CR)NTU]</t>
  </si>
  <si>
    <t>Qmax</t>
  </si>
  <si>
    <t>Tho_final</t>
  </si>
  <si>
    <t>Tco_final</t>
  </si>
  <si>
    <t>l_t[=]m</t>
  </si>
  <si>
    <t>(1 1/2")</t>
  </si>
  <si>
    <t>(2 1/2")</t>
  </si>
  <si>
    <t>ΔΡ_s,f</t>
  </si>
  <si>
    <t>ΔΡ_t,f</t>
  </si>
  <si>
    <t>l_t,f</t>
  </si>
  <si>
    <t>inner thickness, eps[=]mm</t>
  </si>
  <si>
    <t>Outer tube OD [=]mm</t>
  </si>
  <si>
    <t>Outer tube thickness [=]mm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</si>
</sst>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2" borderId="0" xfId="0" applyFont="1" applyFill="1" applyBorder="1"/>
    <xf numFmtId="0" fontId="1" fillId="2" borderId="0" xfId="0" applyFont="1" applyFill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ont="1" applyFill="1" applyBorder="1"/>
    <xf numFmtId="0" fontId="1" fillId="4" borderId="0" xfId="0" applyFont="1" applyFill="1"/>
    <xf numFmtId="0" fontId="1" fillId="5" borderId="0" xfId="0" applyFont="1" applyFill="1" applyBorder="1"/>
    <xf numFmtId="0" fontId="0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6" xfId="0" applyBorder="1"/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9999"/>
      <color rgb="FF99CCFF"/>
      <color rgb="FFCCFFFF"/>
      <color rgb="FFFFCC66"/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5</xdr:col>
      <xdr:colOff>563534</xdr:colOff>
      <xdr:row>32</xdr:row>
      <xdr:rowOff>156556</xdr:rowOff>
    </xdr:to>
    <xdr:pic>
      <xdr:nvPicPr>
        <xdr:cNvPr id="2" name="graphics14"/>
        <xdr:cNvPicPr/>
      </xdr:nvPicPr>
      <xdr:blipFill>
        <a:blip xmlns:r="http://schemas.openxmlformats.org/officeDocument/2006/relationships" r:embed="rId1">
          <a:alphaModFix/>
          <a:biLevel thresh="75000"/>
        </a:blip>
        <a:srcRect/>
        <a:stretch>
          <a:fillRect/>
        </a:stretch>
      </xdr:blipFill>
      <xdr:spPr>
        <a:xfrm>
          <a:off x="0" y="3422073"/>
          <a:ext cx="5398770" cy="3398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110" zoomScaleNormal="110" workbookViewId="0">
      <selection activeCell="M18" sqref="M18:N24"/>
    </sheetView>
  </sheetViews>
  <sheetFormatPr defaultRowHeight="14.4" x14ac:dyDescent="0.3"/>
  <cols>
    <col min="1" max="1" width="25" customWidth="1"/>
    <col min="2" max="2" width="9.6640625" bestFit="1" customWidth="1"/>
    <col min="4" max="4" width="18" customWidth="1"/>
    <col min="7" max="7" width="18" customWidth="1"/>
    <col min="10" max="10" width="14.6640625" customWidth="1"/>
    <col min="11" max="11" width="12" bestFit="1" customWidth="1"/>
    <col min="13" max="13" width="14.21875" customWidth="1"/>
    <col min="14" max="14" width="9.6640625" bestFit="1" customWidth="1"/>
    <col min="16" max="16" width="14" customWidth="1"/>
    <col min="17" max="17" width="9.88671875" bestFit="1" customWidth="1"/>
  </cols>
  <sheetData>
    <row r="1" spans="1:17" s="1" customFormat="1" x14ac:dyDescent="0.3">
      <c r="A1" s="1" t="s">
        <v>0</v>
      </c>
      <c r="D1" s="1" t="s">
        <v>1</v>
      </c>
      <c r="G1" s="1" t="s">
        <v>2</v>
      </c>
      <c r="J1" s="1" t="s">
        <v>3</v>
      </c>
      <c r="M1" s="1" t="s">
        <v>22</v>
      </c>
      <c r="P1" s="1" t="s">
        <v>23</v>
      </c>
    </row>
    <row r="3" spans="1:17" x14ac:dyDescent="0.3">
      <c r="A3" t="s">
        <v>57</v>
      </c>
      <c r="B3">
        <v>48.26</v>
      </c>
      <c r="C3" s="2" t="s">
        <v>81</v>
      </c>
      <c r="D3" t="s">
        <v>14</v>
      </c>
      <c r="E3">
        <f>qth/cph/(thi-tho)</f>
        <v>0.92390942390942399</v>
      </c>
      <c r="G3" t="s">
        <v>15</v>
      </c>
      <c r="H3">
        <v>1.24</v>
      </c>
      <c r="J3" t="s">
        <v>18</v>
      </c>
      <c r="K3">
        <f>mfc*cpc*(tco-tci)</f>
        <v>55.490000000000009</v>
      </c>
      <c r="M3" t="s">
        <v>33</v>
      </c>
      <c r="N3">
        <v>1.2400000000000002</v>
      </c>
      <c r="P3" t="s">
        <v>34</v>
      </c>
      <c r="Q3">
        <v>0.92390942390942399</v>
      </c>
    </row>
    <row r="4" spans="1:17" x14ac:dyDescent="0.3">
      <c r="A4" t="s">
        <v>58</v>
      </c>
      <c r="B4">
        <f>dto-2*eps</f>
        <v>40.893999999999998</v>
      </c>
      <c r="D4" t="s">
        <v>4</v>
      </c>
      <c r="E4">
        <v>71</v>
      </c>
      <c r="G4" t="s">
        <v>6</v>
      </c>
      <c r="H4">
        <v>25</v>
      </c>
      <c r="J4" t="s">
        <v>21</v>
      </c>
      <c r="K4">
        <f>((thi-tco)-(tho-tci))/LN((thi-tco)/(tho-tci))</f>
        <v>16.681503464771925</v>
      </c>
      <c r="M4" t="s">
        <v>28</v>
      </c>
      <c r="N4">
        <v>860</v>
      </c>
      <c r="P4" t="s">
        <v>35</v>
      </c>
      <c r="Q4">
        <v>835</v>
      </c>
    </row>
    <row r="5" spans="1:17" x14ac:dyDescent="0.3">
      <c r="A5" t="s">
        <v>86</v>
      </c>
      <c r="B5">
        <v>3.6829999999999998</v>
      </c>
      <c r="D5" t="s">
        <v>5</v>
      </c>
      <c r="E5">
        <v>38</v>
      </c>
      <c r="G5" t="s">
        <v>7</v>
      </c>
      <c r="H5">
        <v>50</v>
      </c>
      <c r="J5" t="s">
        <v>60</v>
      </c>
      <c r="K5">
        <v>300</v>
      </c>
      <c r="M5" t="s">
        <v>29</v>
      </c>
      <c r="N5">
        <v>1.79</v>
      </c>
      <c r="P5" t="s">
        <v>36</v>
      </c>
      <c r="Q5">
        <v>1.82</v>
      </c>
    </row>
    <row r="6" spans="1:17" x14ac:dyDescent="0.3">
      <c r="A6" t="s">
        <v>87</v>
      </c>
      <c r="B6">
        <v>73.03</v>
      </c>
      <c r="C6" s="2" t="s">
        <v>82</v>
      </c>
      <c r="D6" t="s">
        <v>11</v>
      </c>
      <c r="E6">
        <v>835</v>
      </c>
      <c r="G6" t="s">
        <v>10</v>
      </c>
      <c r="H6">
        <v>860</v>
      </c>
      <c r="J6" t="s">
        <v>62</v>
      </c>
      <c r="K6">
        <f>qth*1000/Uest/lmtd</f>
        <v>11.088129259888364</v>
      </c>
      <c r="M6" t="s">
        <v>30</v>
      </c>
      <c r="N6">
        <v>3.7500000000000001E-4</v>
      </c>
      <c r="P6" t="s">
        <v>37</v>
      </c>
      <c r="Q6">
        <v>3.4650000000000002E-4</v>
      </c>
    </row>
    <row r="7" spans="1:17" x14ac:dyDescent="0.3">
      <c r="A7" t="s">
        <v>59</v>
      </c>
      <c r="B7">
        <f>B6-2*B8</f>
        <v>62.718000000000004</v>
      </c>
      <c r="D7" t="s">
        <v>16</v>
      </c>
      <c r="E7">
        <v>1.82</v>
      </c>
      <c r="G7" t="s">
        <v>17</v>
      </c>
      <c r="H7">
        <v>1.79</v>
      </c>
      <c r="J7" t="s">
        <v>61</v>
      </c>
      <c r="K7">
        <f>K6*1000/pi/dto</f>
        <v>73.1342967725937</v>
      </c>
      <c r="M7" t="s">
        <v>31</v>
      </c>
      <c r="N7">
        <v>0.13900000000000001</v>
      </c>
      <c r="P7" t="s">
        <v>38</v>
      </c>
      <c r="Q7">
        <v>0.13500000000000001</v>
      </c>
    </row>
    <row r="8" spans="1:17" x14ac:dyDescent="0.3">
      <c r="A8" t="s">
        <v>88</v>
      </c>
      <c r="B8">
        <v>5.1559999999999997</v>
      </c>
      <c r="D8" t="s">
        <v>8</v>
      </c>
      <c r="E8">
        <v>3.4650000000000002E-4</v>
      </c>
      <c r="G8" t="s">
        <v>12</v>
      </c>
      <c r="H8">
        <v>3.7500000000000001E-4</v>
      </c>
      <c r="J8" t="s">
        <v>51</v>
      </c>
      <c r="K8">
        <f>1/(1/h_s+(dto/2/1000)*LN(dto/dti)/B9+dto/dti/h_t)</f>
        <v>529.09160580641515</v>
      </c>
      <c r="M8" t="s">
        <v>55</v>
      </c>
      <c r="N8">
        <v>0.188</v>
      </c>
      <c r="P8" t="s">
        <v>56</v>
      </c>
      <c r="Q8">
        <v>0.188</v>
      </c>
    </row>
    <row r="9" spans="1:17" x14ac:dyDescent="0.3">
      <c r="A9" t="s">
        <v>63</v>
      </c>
      <c r="B9">
        <v>25</v>
      </c>
      <c r="D9" t="s">
        <v>9</v>
      </c>
      <c r="E9">
        <v>0.13500000000000001</v>
      </c>
      <c r="G9" t="s">
        <v>13</v>
      </c>
      <c r="H9">
        <v>0.13900000000000001</v>
      </c>
      <c r="J9" s="5" t="s">
        <v>52</v>
      </c>
      <c r="K9" s="5">
        <f>1/(1/U_c+rf_s/1000+dto*rf_t/dti/1000)</f>
        <v>434.80241499036208</v>
      </c>
      <c r="M9" t="s">
        <v>32</v>
      </c>
      <c r="N9">
        <v>4.8291366906474824</v>
      </c>
      <c r="P9" t="s">
        <v>39</v>
      </c>
      <c r="Q9">
        <v>4.6713333333333331</v>
      </c>
    </row>
    <row r="10" spans="1:17" x14ac:dyDescent="0.3">
      <c r="A10" t="s">
        <v>64</v>
      </c>
      <c r="B10">
        <f>20*12*2.54/100</f>
        <v>6.0960000000000001</v>
      </c>
      <c r="D10" t="s">
        <v>19</v>
      </c>
      <c r="E10">
        <v>0.188</v>
      </c>
      <c r="G10" t="s">
        <v>20</v>
      </c>
      <c r="H10">
        <v>0.188</v>
      </c>
      <c r="J10" t="s">
        <v>53</v>
      </c>
      <c r="K10">
        <f>qth*1000/U_c/lmtd</f>
        <v>6.2870753220446884</v>
      </c>
      <c r="M10" s="9" t="s">
        <v>42</v>
      </c>
      <c r="N10" s="9">
        <f>4*mf_t/ro_t/pi/(dti/1000)^2</f>
        <v>1.0977771004582115</v>
      </c>
      <c r="P10" t="s">
        <v>40</v>
      </c>
      <c r="Q10">
        <f>pi*(dsi^2-dto^2)/4/1000000</f>
        <v>1.2601870016087601E-3</v>
      </c>
    </row>
    <row r="11" spans="1:17" x14ac:dyDescent="0.3">
      <c r="D11" t="s">
        <v>26</v>
      </c>
      <c r="E11">
        <f>muh*cph*1000/kth</f>
        <v>4.6713333333333331</v>
      </c>
      <c r="G11" t="s">
        <v>27</v>
      </c>
      <c r="H11">
        <f>muc*cpc*1000/ktc</f>
        <v>4.8291366906474824</v>
      </c>
      <c r="J11" s="1" t="s">
        <v>54</v>
      </c>
      <c r="K11" s="1">
        <f>qth*1000/U_f/lmtd</f>
        <v>7.6504606765816687</v>
      </c>
      <c r="M11" t="s">
        <v>24</v>
      </c>
      <c r="N11">
        <f>ro_t*(dti/1000)*u_t/mu_t</f>
        <v>102953.45920447672</v>
      </c>
      <c r="P11" s="9" t="s">
        <v>41</v>
      </c>
      <c r="Q11" s="9">
        <f>mf_s/ro_s/a_s</f>
        <v>0.87802711071832928</v>
      </c>
    </row>
    <row r="12" spans="1:17" x14ac:dyDescent="0.3">
      <c r="A12" t="s">
        <v>50</v>
      </c>
      <c r="B12">
        <v>3.1415926540000001</v>
      </c>
      <c r="J12" s="1" t="s">
        <v>80</v>
      </c>
      <c r="K12" s="1">
        <f>A_f*10^3/pi/dto</f>
        <v>50.46036607746175</v>
      </c>
      <c r="M12" t="s">
        <v>25</v>
      </c>
      <c r="N12">
        <f>0.0035+0.264*(ret^-0.42)</f>
        <v>5.5715467113435094E-3</v>
      </c>
      <c r="P12" t="s">
        <v>68</v>
      </c>
      <c r="Q12">
        <f>dsi-dto</f>
        <v>14.458000000000006</v>
      </c>
    </row>
    <row r="13" spans="1:17" x14ac:dyDescent="0.3">
      <c r="J13" s="3" t="s">
        <v>65</v>
      </c>
      <c r="K13">
        <f>(K12/B10)</f>
        <v>8.2776191071951679</v>
      </c>
      <c r="M13" t="s">
        <v>46</v>
      </c>
      <c r="N13">
        <f>0.023*ret^0.8*pr_t^0.33</f>
        <v>395.83803786595354</v>
      </c>
      <c r="P13" t="s">
        <v>69</v>
      </c>
      <c r="Q13">
        <f>(dsi^2-dto^2)/dto</f>
        <v>33.247408288437647</v>
      </c>
    </row>
    <row r="14" spans="1:17" x14ac:dyDescent="0.3">
      <c r="G14">
        <v>0.92390942390942399</v>
      </c>
      <c r="H14">
        <v>1.24</v>
      </c>
      <c r="J14" s="1" t="s">
        <v>66</v>
      </c>
      <c r="K14">
        <f>ROUND(K13,0)</f>
        <v>8</v>
      </c>
      <c r="M14" s="4" t="s">
        <v>43</v>
      </c>
      <c r="N14" s="4">
        <f>Nu_t*kt_t/(dti/1000)</f>
        <v>1345.4660161238212</v>
      </c>
      <c r="P14" t="s">
        <v>44</v>
      </c>
      <c r="Q14">
        <f>ro_s*u_s*dhth/1000/mu_s</f>
        <v>70347.547114108398</v>
      </c>
    </row>
    <row r="15" spans="1:17" x14ac:dyDescent="0.3">
      <c r="G15">
        <v>71</v>
      </c>
      <c r="H15">
        <v>25</v>
      </c>
      <c r="J15" s="11" t="s">
        <v>85</v>
      </c>
      <c r="K15" s="12">
        <f>B10*npa</f>
        <v>48.768000000000001</v>
      </c>
      <c r="M15" s="10" t="s">
        <v>47</v>
      </c>
      <c r="N15" s="10">
        <f>(4*frt*l_t/(dti/1000)+(npa-1))*(ro_t*u_t^2/2/10^5)</f>
        <v>0.17877673642097874</v>
      </c>
      <c r="P15" t="s">
        <v>70</v>
      </c>
      <c r="Q15">
        <f>res*dhf/dhth</f>
        <v>30591.402113273536</v>
      </c>
    </row>
    <row r="16" spans="1:17" x14ac:dyDescent="0.3">
      <c r="G16">
        <v>38</v>
      </c>
      <c r="H16">
        <v>50</v>
      </c>
      <c r="J16" s="6" t="s">
        <v>71</v>
      </c>
      <c r="K16" s="7">
        <f>pi*(dto/1000)*npa*B10</f>
        <v>7.3938755359561261</v>
      </c>
      <c r="P16" t="s">
        <v>67</v>
      </c>
      <c r="Q16">
        <f>0.0035+0.264*(resf^-0.42)</f>
        <v>6.9486743437184202E-3</v>
      </c>
    </row>
    <row r="17" spans="7:17" x14ac:dyDescent="0.3">
      <c r="G17">
        <v>835</v>
      </c>
      <c r="H17">
        <v>860</v>
      </c>
      <c r="J17" s="6" t="s">
        <v>73</v>
      </c>
      <c r="K17" s="7">
        <f>MIN((mfh*cph),(mfc*cpc))</f>
        <v>1.6815151515151516</v>
      </c>
      <c r="P17" t="s">
        <v>45</v>
      </c>
      <c r="Q17">
        <f>0.023*res^0.8*pr_s^0.33</f>
        <v>288.69714330866276</v>
      </c>
    </row>
    <row r="18" spans="7:17" x14ac:dyDescent="0.3">
      <c r="G18">
        <v>1.82</v>
      </c>
      <c r="H18">
        <v>1.79</v>
      </c>
      <c r="J18" s="6" t="s">
        <v>72</v>
      </c>
      <c r="K18" s="7">
        <f>U_f*K16/K17/1000</f>
        <v>1.9118917461285292</v>
      </c>
      <c r="P18" s="4" t="s">
        <v>48</v>
      </c>
      <c r="Q18" s="4">
        <f>Nu_s*kt_s*1000/dhth</f>
        <v>1172.2451870097611</v>
      </c>
    </row>
    <row r="19" spans="7:17" x14ac:dyDescent="0.3">
      <c r="G19">
        <v>3.4650000000000002E-4</v>
      </c>
      <c r="H19">
        <v>3.7500000000000001E-4</v>
      </c>
      <c r="J19" s="6" t="s">
        <v>74</v>
      </c>
      <c r="K19" s="7">
        <f>MIN((mfh*cph),(mfc*cpc))/MAX((mfh*cph),(mfc*cpc))</f>
        <v>0.75757575757575757</v>
      </c>
      <c r="P19" s="10" t="s">
        <v>49</v>
      </c>
      <c r="Q19" s="10">
        <f>(4*frs*l_t/(dhf/1000)+(npa-1))*(ro_s*u_s^2/2/10^5)</f>
        <v>0.33476179088824332</v>
      </c>
    </row>
    <row r="20" spans="7:17" x14ac:dyDescent="0.3">
      <c r="G20">
        <v>0.13500000000000001</v>
      </c>
      <c r="H20">
        <v>0.13900000000000001</v>
      </c>
      <c r="J20" s="6" t="s">
        <v>76</v>
      </c>
      <c r="K20" s="7">
        <f>EXP(-(1-K19)*K18)</f>
        <v>0.62908499252906247</v>
      </c>
    </row>
    <row r="21" spans="7:17" x14ac:dyDescent="0.3">
      <c r="G21">
        <v>0.188</v>
      </c>
      <c r="H21">
        <v>0.188</v>
      </c>
      <c r="J21" s="6" t="s">
        <v>75</v>
      </c>
      <c r="K21" s="7">
        <f>(1-K20)/(1-K19*K20)</f>
        <v>0.70863681432224834</v>
      </c>
    </row>
    <row r="22" spans="7:17" x14ac:dyDescent="0.3">
      <c r="G22">
        <v>4.6713333333333331</v>
      </c>
      <c r="H22">
        <f>muc*cpc*1000/ktc</f>
        <v>4.8291366906474824</v>
      </c>
      <c r="J22" s="6" t="s">
        <v>77</v>
      </c>
      <c r="K22" s="7">
        <f>MIN((mfh*cph),(mfc*cpc))*(thi-tci)</f>
        <v>77.349696969696978</v>
      </c>
    </row>
    <row r="23" spans="7:17" x14ac:dyDescent="0.3">
      <c r="J23" s="6" t="s">
        <v>78</v>
      </c>
      <c r="K23" s="7">
        <f>thi-K21*K22/mfh/cph</f>
        <v>38.402706541176578</v>
      </c>
    </row>
    <row r="24" spans="7:17" x14ac:dyDescent="0.3">
      <c r="J24" s="6" t="s">
        <v>79</v>
      </c>
      <c r="K24" s="7">
        <f>K21*K22/mfc/cpc+tci</f>
        <v>49.694919286987442</v>
      </c>
    </row>
    <row r="25" spans="7:17" x14ac:dyDescent="0.3">
      <c r="J25" s="6" t="s">
        <v>84</v>
      </c>
      <c r="K25" s="13">
        <f>(4*frt*K15/(dti/1000)+(npa-1))*(ro_t*u_t^2/2/10^5)</f>
        <v>0.17399740358484284</v>
      </c>
    </row>
    <row r="26" spans="7:17" x14ac:dyDescent="0.3">
      <c r="J26" s="8" t="s">
        <v>83</v>
      </c>
      <c r="K26" s="14">
        <f>(4*frs*K15/(dhf/1000)+(npa-1))*(ro_s*u_s^2/2/10^5)</f>
        <v>0.32429001419807613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63</vt:i4>
      </vt:variant>
    </vt:vector>
  </HeadingPairs>
  <TitlesOfParts>
    <vt:vector size="64" baseType="lpstr">
      <vt:lpstr>Φύλλο1</vt:lpstr>
      <vt:lpstr>A_c</vt:lpstr>
      <vt:lpstr>A_f</vt:lpstr>
      <vt:lpstr>a_s</vt:lpstr>
      <vt:lpstr>cp_s</vt:lpstr>
      <vt:lpstr>cp_t</vt:lpstr>
      <vt:lpstr>cpc</vt:lpstr>
      <vt:lpstr>cph</vt:lpstr>
      <vt:lpstr>dhf</vt:lpstr>
      <vt:lpstr>dhth</vt:lpstr>
      <vt:lpstr>dsi</vt:lpstr>
      <vt:lpstr>dti</vt:lpstr>
      <vt:lpstr>dto</vt:lpstr>
      <vt:lpstr>eps</vt:lpstr>
      <vt:lpstr>frs</vt:lpstr>
      <vt:lpstr>frt</vt:lpstr>
      <vt:lpstr>h_s</vt:lpstr>
      <vt:lpstr>h_t</vt:lpstr>
      <vt:lpstr>htb</vt:lpstr>
      <vt:lpstr>kt_s</vt:lpstr>
      <vt:lpstr>kt_t</vt:lpstr>
      <vt:lpstr>ktc</vt:lpstr>
      <vt:lpstr>kth</vt:lpstr>
      <vt:lpstr>L_est</vt:lpstr>
      <vt:lpstr>l_t</vt:lpstr>
      <vt:lpstr>lmtd</vt:lpstr>
      <vt:lpstr>mf_s</vt:lpstr>
      <vt:lpstr>mf_t</vt:lpstr>
      <vt:lpstr>mfc</vt:lpstr>
      <vt:lpstr>mfh</vt:lpstr>
      <vt:lpstr>mu_s</vt:lpstr>
      <vt:lpstr>mu_t</vt:lpstr>
      <vt:lpstr>muc</vt:lpstr>
      <vt:lpstr>muh</vt:lpstr>
      <vt:lpstr>npa</vt:lpstr>
      <vt:lpstr>Nu_s</vt:lpstr>
      <vt:lpstr>Nu_t</vt:lpstr>
      <vt:lpstr>pi</vt:lpstr>
      <vt:lpstr>pr_s</vt:lpstr>
      <vt:lpstr>pr_t</vt:lpstr>
      <vt:lpstr>prc</vt:lpstr>
      <vt:lpstr>prh</vt:lpstr>
      <vt:lpstr>qth</vt:lpstr>
      <vt:lpstr>res</vt:lpstr>
      <vt:lpstr>resf</vt:lpstr>
      <vt:lpstr>ret</vt:lpstr>
      <vt:lpstr>rf_s</vt:lpstr>
      <vt:lpstr>rf_t</vt:lpstr>
      <vt:lpstr>rfc</vt:lpstr>
      <vt:lpstr>rfh</vt:lpstr>
      <vt:lpstr>ro_s</vt:lpstr>
      <vt:lpstr>ro_t</vt:lpstr>
      <vt:lpstr>roc</vt:lpstr>
      <vt:lpstr>roh</vt:lpstr>
      <vt:lpstr>tci</vt:lpstr>
      <vt:lpstr>tco</vt:lpstr>
      <vt:lpstr>thi</vt:lpstr>
      <vt:lpstr>tho</vt:lpstr>
      <vt:lpstr>U_c</vt:lpstr>
      <vt:lpstr>U_f</vt:lpstr>
      <vt:lpstr>u_s</vt:lpstr>
      <vt:lpstr>u_t</vt:lpstr>
      <vt:lpstr>Uest</vt:lpstr>
      <vt:lpstr>utb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Βασίλης</dc:creator>
  <cp:lastModifiedBy>Βασίλης</cp:lastModifiedBy>
  <dcterms:created xsi:type="dcterms:W3CDTF">2015-10-13T07:13:34Z</dcterms:created>
  <dcterms:modified xsi:type="dcterms:W3CDTF">2020-02-26T19:49:29Z</dcterms:modified>
</cp:coreProperties>
</file>