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Masteruser\Documents\Teaching\ΣΥΣΚΕΥΕΣ_ΘΕΡΜΙΚΩΝ_ΔΙΕΡΓΑΣΙΩΝ\ΑΣΚΗΣΕΙΣ_ΕΡΓΑΣΙΕΣ\"/>
    </mc:Choice>
  </mc:AlternateContent>
  <xr:revisionPtr revIDLastSave="0" documentId="8_{39737DEA-CB81-41E6-81B7-2AB611FF5F96}" xr6:coauthVersionLast="36" xr6:coauthVersionMax="36" xr10:uidLastSave="{00000000-0000-0000-0000-000000000000}"/>
  <bookViews>
    <workbookView xWindow="0" yWindow="0" windowWidth="15360" windowHeight="6732" xr2:uid="{00000000-000D-0000-FFFF-FFFF00000000}"/>
  </bookViews>
  <sheets>
    <sheet name="Φύλλο1" sheetId="1" r:id="rId1"/>
    <sheet name="Φύλλο2" sheetId="2" r:id="rId2"/>
  </sheets>
  <definedNames>
    <definedName name="di">Φύλλο1!$B$19</definedName>
    <definedName name="do">Φύλλο1!$B$18</definedName>
    <definedName name="h">Φύλλο1!$B$14</definedName>
    <definedName name="hd">Φύλλο1!$B$12</definedName>
    <definedName name="ho">Φύλλο1!$B$5</definedName>
    <definedName name="Hvl">Φύλλο1!$B$7</definedName>
    <definedName name="kw">Φύλλο1!$B$17</definedName>
    <definedName name="m">Φύλλο1!$B$10</definedName>
    <definedName name="mo">Φύλλο1!$B$3</definedName>
    <definedName name="Qd">Φύλλο1!$F$3</definedName>
    <definedName name="Ri">Φύλλο1!$B$15</definedName>
    <definedName name="Ro">Φύλλο1!$B$6</definedName>
    <definedName name="solver_adj" localSheetId="0" hidden="1">Φύλλο1!$R$4:$R$35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Φύλλο1!$S$4:$S$35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a">Φύλλο1!$B$11</definedName>
    <definedName name="Ta_d">Φύλλο1!$B$11</definedName>
    <definedName name="Tb">Φύλλο1!$B$13</definedName>
    <definedName name="Tbd">Φύλλο1!$F$5</definedName>
    <definedName name="To">Φύλλο1!$B$4</definedName>
    <definedName name="Uc">Φύλλο1!$F$4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AA4" i="1" l="1"/>
  <c r="W5" i="1" l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B16" i="1"/>
  <c r="F4" i="1" l="1"/>
  <c r="F8" i="1" l="1"/>
  <c r="X35" i="1"/>
  <c r="X32" i="1"/>
  <c r="X29" i="1"/>
  <c r="X22" i="1"/>
  <c r="X19" i="1"/>
  <c r="X16" i="1"/>
  <c r="X13" i="1"/>
  <c r="X6" i="1"/>
  <c r="X34" i="1"/>
  <c r="X31" i="1"/>
  <c r="X28" i="1"/>
  <c r="X25" i="1"/>
  <c r="X18" i="1"/>
  <c r="X15" i="1"/>
  <c r="X12" i="1"/>
  <c r="X9" i="1"/>
  <c r="X30" i="1"/>
  <c r="X27" i="1"/>
  <c r="X24" i="1"/>
  <c r="X21" i="1"/>
  <c r="X14" i="1"/>
  <c r="X11" i="1"/>
  <c r="X8" i="1"/>
  <c r="X5" i="1"/>
  <c r="X33" i="1"/>
  <c r="X26" i="1"/>
  <c r="X23" i="1"/>
  <c r="X20" i="1"/>
  <c r="X17" i="1"/>
  <c r="X10" i="1"/>
  <c r="X7" i="1"/>
  <c r="X4" i="1"/>
  <c r="F13" i="1"/>
  <c r="U4" i="1" l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I5" i="1" l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F3" i="1"/>
  <c r="T8" i="1" l="1"/>
  <c r="T12" i="1"/>
  <c r="T16" i="1"/>
  <c r="T20" i="1"/>
  <c r="T24" i="1"/>
  <c r="T28" i="1"/>
  <c r="T32" i="1"/>
  <c r="T4" i="1"/>
  <c r="T9" i="1"/>
  <c r="T13" i="1"/>
  <c r="T21" i="1"/>
  <c r="T29" i="1"/>
  <c r="F10" i="1"/>
  <c r="T10" i="1"/>
  <c r="T18" i="1"/>
  <c r="T26" i="1"/>
  <c r="T34" i="1"/>
  <c r="T7" i="1"/>
  <c r="T11" i="1"/>
  <c r="T15" i="1"/>
  <c r="T19" i="1"/>
  <c r="T23" i="1"/>
  <c r="T27" i="1"/>
  <c r="T31" i="1"/>
  <c r="T35" i="1"/>
  <c r="T5" i="1"/>
  <c r="T17" i="1"/>
  <c r="T25" i="1"/>
  <c r="T33" i="1"/>
  <c r="T6" i="1"/>
  <c r="T14" i="1"/>
  <c r="T22" i="1"/>
  <c r="T30" i="1"/>
  <c r="F5" i="1"/>
  <c r="F6" i="1" s="1"/>
  <c r="F9" i="1" s="1"/>
  <c r="J22" i="1"/>
  <c r="J17" i="1"/>
  <c r="J12" i="1"/>
  <c r="J6" i="1"/>
  <c r="J31" i="1"/>
  <c r="J26" i="1"/>
  <c r="J21" i="1"/>
  <c r="J16" i="1"/>
  <c r="J10" i="1"/>
  <c r="J5" i="1"/>
  <c r="J35" i="1"/>
  <c r="J30" i="1"/>
  <c r="J25" i="1"/>
  <c r="J4" i="1"/>
  <c r="J20" i="1"/>
  <c r="J14" i="1"/>
  <c r="J9" i="1"/>
  <c r="J34" i="1"/>
  <c r="J29" i="1"/>
  <c r="J24" i="1"/>
  <c r="J18" i="1"/>
  <c r="J13" i="1"/>
  <c r="J8" i="1"/>
  <c r="J33" i="1"/>
  <c r="J27" i="1"/>
  <c r="J23" i="1"/>
  <c r="J19" i="1"/>
  <c r="J15" i="1"/>
  <c r="J11" i="1"/>
  <c r="J7" i="1"/>
  <c r="J32" i="1"/>
  <c r="J28" i="1"/>
  <c r="Y23" i="1" l="1"/>
  <c r="Z23" i="1" s="1"/>
  <c r="AA23" i="1" s="1"/>
  <c r="Y10" i="1"/>
  <c r="Z10" i="1" s="1"/>
  <c r="AA10" i="1" s="1"/>
  <c r="Y32" i="1"/>
  <c r="Z32" i="1" s="1"/>
  <c r="AA32" i="1" s="1"/>
  <c r="Y30" i="1"/>
  <c r="Z30" i="1" s="1"/>
  <c r="AA30" i="1" s="1"/>
  <c r="Y35" i="1"/>
  <c r="Z35" i="1" s="1"/>
  <c r="AA35" i="1" s="1"/>
  <c r="Y29" i="1"/>
  <c r="Z29" i="1" s="1"/>
  <c r="AA29" i="1" s="1"/>
  <c r="Y4" i="1"/>
  <c r="Z4" i="1" s="1"/>
  <c r="Y9" i="1"/>
  <c r="Z9" i="1" s="1"/>
  <c r="AA9" i="1" s="1"/>
  <c r="Y24" i="1"/>
  <c r="Z24" i="1" s="1"/>
  <c r="AA24" i="1" s="1"/>
  <c r="Y11" i="1"/>
  <c r="Z11" i="1" s="1"/>
  <c r="AA11" i="1" s="1"/>
  <c r="Y18" i="1"/>
  <c r="Z18" i="1" s="1"/>
  <c r="AA18" i="1" s="1"/>
  <c r="Y26" i="1"/>
  <c r="Z26" i="1" s="1"/>
  <c r="AA26" i="1" s="1"/>
  <c r="Y25" i="1"/>
  <c r="Z25" i="1" s="1"/>
  <c r="AA25" i="1" s="1"/>
  <c r="Y28" i="1"/>
  <c r="Z28" i="1" s="1"/>
  <c r="AA28" i="1" s="1"/>
  <c r="Y15" i="1"/>
  <c r="Z15" i="1" s="1"/>
  <c r="AA15" i="1" s="1"/>
  <c r="Y33" i="1"/>
  <c r="Z33" i="1" s="1"/>
  <c r="AA33" i="1" s="1"/>
  <c r="Y34" i="1"/>
  <c r="Z34" i="1" s="1"/>
  <c r="AA34" i="1" s="1"/>
  <c r="Y8" i="1"/>
  <c r="Z8" i="1" s="1"/>
  <c r="AA8" i="1" s="1"/>
  <c r="Y27" i="1"/>
  <c r="Z27" i="1" s="1"/>
  <c r="AA27" i="1" s="1"/>
  <c r="Y5" i="1"/>
  <c r="Z5" i="1" s="1"/>
  <c r="AA5" i="1" s="1"/>
  <c r="Y6" i="1"/>
  <c r="Z6" i="1" s="1"/>
  <c r="AA6" i="1" s="1"/>
  <c r="Y13" i="1"/>
  <c r="Z13" i="1" s="1"/>
  <c r="AA13" i="1" s="1"/>
  <c r="Y16" i="1"/>
  <c r="Z16" i="1" s="1"/>
  <c r="AA16" i="1" s="1"/>
  <c r="Y14" i="1"/>
  <c r="Z14" i="1" s="1"/>
  <c r="AA14" i="1" s="1"/>
  <c r="Y19" i="1"/>
  <c r="Z19" i="1" s="1"/>
  <c r="AA19" i="1" s="1"/>
  <c r="Y12" i="1"/>
  <c r="Z12" i="1" s="1"/>
  <c r="AA12" i="1" s="1"/>
  <c r="Y31" i="1"/>
  <c r="Z31" i="1" s="1"/>
  <c r="AA31" i="1" s="1"/>
  <c r="Y21" i="1"/>
  <c r="Z21" i="1" s="1"/>
  <c r="AA21" i="1" s="1"/>
  <c r="Y22" i="1"/>
  <c r="Z22" i="1" s="1"/>
  <c r="AA22" i="1" s="1"/>
  <c r="Y17" i="1"/>
  <c r="Z17" i="1" s="1"/>
  <c r="AA17" i="1" s="1"/>
  <c r="Y7" i="1"/>
  <c r="Z7" i="1" s="1"/>
  <c r="AA7" i="1" s="1"/>
  <c r="Y20" i="1"/>
  <c r="Z20" i="1" s="1"/>
  <c r="AA20" i="1" s="1"/>
  <c r="S5" i="1"/>
  <c r="S9" i="1"/>
  <c r="S13" i="1"/>
  <c r="S17" i="1"/>
  <c r="S21" i="1"/>
  <c r="S25" i="1"/>
  <c r="S29" i="1"/>
  <c r="S33" i="1"/>
  <c r="S6" i="1"/>
  <c r="S10" i="1"/>
  <c r="S14" i="1"/>
  <c r="S18" i="1"/>
  <c r="S22" i="1"/>
  <c r="S26" i="1"/>
  <c r="S30" i="1"/>
  <c r="S34" i="1"/>
  <c r="S7" i="1"/>
  <c r="S11" i="1"/>
  <c r="S15" i="1"/>
  <c r="S19" i="1"/>
  <c r="S23" i="1"/>
  <c r="S27" i="1"/>
  <c r="S31" i="1"/>
  <c r="S35" i="1"/>
  <c r="S8" i="1"/>
  <c r="S12" i="1"/>
  <c r="S16" i="1"/>
  <c r="S20" i="1"/>
  <c r="S24" i="1"/>
  <c r="S28" i="1"/>
  <c r="S32" i="1"/>
  <c r="F7" i="1"/>
  <c r="K7" i="1"/>
  <c r="L7" i="1" s="1"/>
  <c r="M7" i="1" s="1"/>
  <c r="N7" i="1" s="1"/>
  <c r="K23" i="1"/>
  <c r="L23" i="1" s="1"/>
  <c r="M23" i="1" s="1"/>
  <c r="N23" i="1" s="1"/>
  <c r="K20" i="1"/>
  <c r="L20" i="1" s="1"/>
  <c r="M20" i="1" s="1"/>
  <c r="N20" i="1" s="1"/>
  <c r="K27" i="1"/>
  <c r="L27" i="1" s="1"/>
  <c r="M27" i="1" s="1"/>
  <c r="N27" i="1" s="1"/>
  <c r="K34" i="1"/>
  <c r="L34" i="1" s="1"/>
  <c r="M34" i="1" s="1"/>
  <c r="N34" i="1" s="1"/>
  <c r="K4" i="1"/>
  <c r="L4" i="1" s="1"/>
  <c r="M4" i="1" s="1"/>
  <c r="N4" i="1" s="1"/>
  <c r="K17" i="1"/>
  <c r="L17" i="1" s="1"/>
  <c r="M17" i="1" s="1"/>
  <c r="N17" i="1" s="1"/>
  <c r="K5" i="1"/>
  <c r="L5" i="1" s="1"/>
  <c r="M5" i="1" s="1"/>
  <c r="N5" i="1" s="1"/>
  <c r="K24" i="1"/>
  <c r="L24" i="1" s="1"/>
  <c r="M24" i="1" s="1"/>
  <c r="N24" i="1" s="1"/>
  <c r="K31" i="1"/>
  <c r="L31" i="1" s="1"/>
  <c r="M31" i="1" s="1"/>
  <c r="N31" i="1" s="1"/>
  <c r="K28" i="1"/>
  <c r="L28" i="1" s="1"/>
  <c r="M28" i="1" s="1"/>
  <c r="N28" i="1" s="1"/>
  <c r="K15" i="1"/>
  <c r="L15" i="1" s="1"/>
  <c r="M15" i="1" s="1"/>
  <c r="N15" i="1" s="1"/>
  <c r="K13" i="1"/>
  <c r="L13" i="1" s="1"/>
  <c r="M13" i="1" s="1"/>
  <c r="N13" i="1" s="1"/>
  <c r="K21" i="1"/>
  <c r="L21" i="1" s="1"/>
  <c r="M21" i="1" s="1"/>
  <c r="N21" i="1" s="1"/>
  <c r="K14" i="1"/>
  <c r="L14" i="1" s="1"/>
  <c r="M14" i="1" s="1"/>
  <c r="N14" i="1" s="1"/>
  <c r="K32" i="1"/>
  <c r="L32" i="1" s="1"/>
  <c r="M32" i="1" s="1"/>
  <c r="N32" i="1" s="1"/>
  <c r="K19" i="1"/>
  <c r="L19" i="1" s="1"/>
  <c r="M19" i="1" s="1"/>
  <c r="N19" i="1" s="1"/>
  <c r="K12" i="1"/>
  <c r="L12" i="1" s="1"/>
  <c r="M12" i="1" s="1"/>
  <c r="N12" i="1" s="1"/>
  <c r="K29" i="1"/>
  <c r="L29" i="1" s="1"/>
  <c r="M29" i="1" s="1"/>
  <c r="N29" i="1" s="1"/>
  <c r="K30" i="1"/>
  <c r="L30" i="1" s="1"/>
  <c r="M30" i="1" s="1"/>
  <c r="N30" i="1" s="1"/>
  <c r="K6" i="1"/>
  <c r="L6" i="1" s="1"/>
  <c r="M6" i="1" s="1"/>
  <c r="N6" i="1" s="1"/>
  <c r="K22" i="1"/>
  <c r="L22" i="1" s="1"/>
  <c r="M22" i="1" s="1"/>
  <c r="N22" i="1" s="1"/>
  <c r="K25" i="1"/>
  <c r="L25" i="1" s="1"/>
  <c r="M25" i="1" s="1"/>
  <c r="N25" i="1" s="1"/>
  <c r="K33" i="1"/>
  <c r="L33" i="1" s="1"/>
  <c r="M33" i="1" s="1"/>
  <c r="N33" i="1" s="1"/>
  <c r="K26" i="1"/>
  <c r="L26" i="1" s="1"/>
  <c r="M26" i="1" s="1"/>
  <c r="N26" i="1" s="1"/>
  <c r="K18" i="1"/>
  <c r="L18" i="1" s="1"/>
  <c r="M18" i="1" s="1"/>
  <c r="N18" i="1" s="1"/>
  <c r="K11" i="1"/>
  <c r="L11" i="1" s="1"/>
  <c r="M11" i="1" s="1"/>
  <c r="N11" i="1" s="1"/>
  <c r="K35" i="1"/>
  <c r="L35" i="1" s="1"/>
  <c r="M35" i="1" s="1"/>
  <c r="N35" i="1" s="1"/>
  <c r="K8" i="1"/>
  <c r="L8" i="1" s="1"/>
  <c r="M8" i="1" s="1"/>
  <c r="N8" i="1" s="1"/>
  <c r="K9" i="1"/>
  <c r="L9" i="1" s="1"/>
  <c r="M9" i="1" s="1"/>
  <c r="N9" i="1" s="1"/>
  <c r="K16" i="1"/>
  <c r="L16" i="1" s="1"/>
  <c r="M16" i="1" s="1"/>
  <c r="N16" i="1" s="1"/>
  <c r="K10" i="1"/>
  <c r="L10" i="1" s="1"/>
  <c r="M10" i="1" s="1"/>
  <c r="N10" i="1" s="1"/>
  <c r="AC7" i="1" l="1"/>
  <c r="AB7" i="1"/>
  <c r="AD7" i="1" s="1"/>
  <c r="AC31" i="1"/>
  <c r="AB31" i="1"/>
  <c r="AD31" i="1" s="1"/>
  <c r="AC27" i="1"/>
  <c r="AB27" i="1"/>
  <c r="AD27" i="1" s="1"/>
  <c r="AC15" i="1"/>
  <c r="AB15" i="1"/>
  <c r="AD15" i="1" s="1"/>
  <c r="AC4" i="1"/>
  <c r="AB4" i="1"/>
  <c r="AD4" i="1" s="1"/>
  <c r="AB12" i="1"/>
  <c r="AD12" i="1" s="1"/>
  <c r="AC12" i="1"/>
  <c r="AC8" i="1"/>
  <c r="AB8" i="1"/>
  <c r="AD8" i="1" s="1"/>
  <c r="AC28" i="1"/>
  <c r="AB28" i="1"/>
  <c r="AD28" i="1" s="1"/>
  <c r="AB11" i="1"/>
  <c r="AD11" i="1" s="1"/>
  <c r="AC11" i="1"/>
  <c r="AC29" i="1"/>
  <c r="AB29" i="1"/>
  <c r="AD29" i="1" s="1"/>
  <c r="AC22" i="1"/>
  <c r="AB22" i="1"/>
  <c r="AD22" i="1" s="1"/>
  <c r="AB19" i="1"/>
  <c r="AD19" i="1" s="1"/>
  <c r="AC19" i="1"/>
  <c r="AC6" i="1"/>
  <c r="AB6" i="1"/>
  <c r="AD6" i="1" s="1"/>
  <c r="AC34" i="1"/>
  <c r="AB34" i="1"/>
  <c r="AD34" i="1" s="1"/>
  <c r="AC25" i="1"/>
  <c r="AB25" i="1"/>
  <c r="AD25" i="1" s="1"/>
  <c r="AB24" i="1"/>
  <c r="AD24" i="1" s="1"/>
  <c r="AC24" i="1"/>
  <c r="AC35" i="1"/>
  <c r="AB35" i="1"/>
  <c r="AD35" i="1" s="1"/>
  <c r="AC23" i="1"/>
  <c r="AB23" i="1"/>
  <c r="AD23" i="1" s="1"/>
  <c r="AC16" i="1"/>
  <c r="AB16" i="1"/>
  <c r="AD16" i="1" s="1"/>
  <c r="AC18" i="1"/>
  <c r="AB18" i="1"/>
  <c r="AD18" i="1" s="1"/>
  <c r="AC32" i="1"/>
  <c r="AB32" i="1"/>
  <c r="AD32" i="1" s="1"/>
  <c r="AC17" i="1"/>
  <c r="AB17" i="1"/>
  <c r="AD17" i="1" s="1"/>
  <c r="AC13" i="1"/>
  <c r="AB13" i="1"/>
  <c r="AD13" i="1" s="1"/>
  <c r="AC10" i="1"/>
  <c r="AB10" i="1"/>
  <c r="AD10" i="1" s="1"/>
  <c r="AC20" i="1"/>
  <c r="AB20" i="1"/>
  <c r="AD20" i="1" s="1"/>
  <c r="AC21" i="1"/>
  <c r="AB21" i="1"/>
  <c r="AD21" i="1" s="1"/>
  <c r="AC14" i="1"/>
  <c r="AB14" i="1"/>
  <c r="AD14" i="1" s="1"/>
  <c r="AC5" i="1"/>
  <c r="AB5" i="1"/>
  <c r="AD5" i="1" s="1"/>
  <c r="AC33" i="1"/>
  <c r="AB33" i="1"/>
  <c r="AD33" i="1" s="1"/>
  <c r="AC26" i="1"/>
  <c r="AB26" i="1"/>
  <c r="AD26" i="1" s="1"/>
  <c r="AC9" i="1"/>
  <c r="AB9" i="1"/>
  <c r="AD9" i="1" s="1"/>
  <c r="AC30" i="1"/>
  <c r="AB30" i="1"/>
  <c r="AD30" i="1" s="1"/>
</calcChain>
</file>

<file path=xl/sharedStrings.xml><?xml version="1.0" encoding="utf-8"?>
<sst xmlns="http://schemas.openxmlformats.org/spreadsheetml/2006/main" count="48" uniqueCount="41">
  <si>
    <t>mo[=]kg/s</t>
  </si>
  <si>
    <t>To[=]oC</t>
  </si>
  <si>
    <t>ho[=]W/m2K</t>
  </si>
  <si>
    <t>Ro[=]m2K/kW</t>
  </si>
  <si>
    <t>h[=]W/m2K</t>
  </si>
  <si>
    <t>Hvl[=]kJ/kg</t>
  </si>
  <si>
    <t>Ta[=]oC</t>
  </si>
  <si>
    <t>Tb[=]oC</t>
  </si>
  <si>
    <t>Ri[=]m2K/kW</t>
  </si>
  <si>
    <t>Qd[=]kW</t>
  </si>
  <si>
    <t>Uc[=]W/m2K</t>
  </si>
  <si>
    <t>hd[=]W/m2K</t>
  </si>
  <si>
    <t>Tbc[=]oC</t>
  </si>
  <si>
    <t>m[=]kg/s</t>
  </si>
  <si>
    <t>Uf[=]W/m2K</t>
  </si>
  <si>
    <t>Ac[=]m2</t>
  </si>
  <si>
    <t>(ΔΤ)LM[=]oC</t>
  </si>
  <si>
    <t>Af[=]m2</t>
  </si>
  <si>
    <t>ΔΕΔΟΜΕΝΑ ΕΙΣΟΔΟΥ</t>
  </si>
  <si>
    <t>ΣΥΝΘΗΚΕΣ ΣΧΕΔΙΑΣΜΟΥ</t>
  </si>
  <si>
    <t>ΛΕΙΤΟΥΡΓΙΑ ΜΕ ΣΤΑΘΕΡΗ ΠΑΡΟΧΗ</t>
  </si>
  <si>
    <t>ΛΕΙΤΟΥΡΓΙΑ ΜΕ ΣΤΑΘΕΡΟ ΘΕΡΜΙΚΟ ΚΑΘΗΚΟΝ</t>
  </si>
  <si>
    <t>Rft</t>
  </si>
  <si>
    <t>Uf</t>
  </si>
  <si>
    <t>NTU</t>
  </si>
  <si>
    <t>ε</t>
  </si>
  <si>
    <t>Q[=]kW</t>
  </si>
  <si>
    <t>sum</t>
  </si>
  <si>
    <t>u/ud</t>
  </si>
  <si>
    <t>T[=]οC</t>
  </si>
  <si>
    <t>Tb-Ta design</t>
  </si>
  <si>
    <t>kw[=]W/mK</t>
  </si>
  <si>
    <t>do[=]m</t>
  </si>
  <si>
    <t>di[=]m</t>
  </si>
  <si>
    <t>Rt[=]m2K/kW</t>
  </si>
  <si>
    <t>T_in</t>
  </si>
  <si>
    <t>ΛΕΙΤΟΥΡΓΙΑ ΜΕ ΣΤΑΘΕΡΟ ΘΕΡΜΙΚΟ ΚΑΘΗΚΟΝ ΚΑΙ ΟΛΙΚΗ ΠΑΡΟΧΗ</t>
  </si>
  <si>
    <t>(ΜΕΤΑΒΛΗΤΗ ΑΝΑΚΥΚΛΟΦΟΡΙΑ)</t>
  </si>
  <si>
    <t>m_w[=]kg/s</t>
  </si>
  <si>
    <t>T_out[=]oC</t>
  </si>
  <si>
    <t>m_re[=]kg/s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</si>
</sst>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81400175980867"/>
          <c:y val="4.7683497247668939E-2"/>
          <c:w val="0.72121077093157038"/>
          <c:h val="0.78574803149606298"/>
        </c:manualLayout>
      </c:layout>
      <c:scatterChart>
        <c:scatterStyle val="smoothMarker"/>
        <c:varyColors val="0"/>
        <c:ser>
          <c:idx val="1"/>
          <c:order val="1"/>
          <c:tx>
            <c:strRef>
              <c:f>Φύλλο1!$N$3</c:f>
              <c:strCache>
                <c:ptCount val="1"/>
                <c:pt idx="0">
                  <c:v>T[=]οC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Φύλλο1!$I$4:$I$35</c:f>
              <c:numCache>
                <c:formatCode>General</c:formatCode>
                <c:ptCount val="32"/>
                <c:pt idx="0">
                  <c:v>0</c:v>
                </c:pt>
                <c:pt idx="1">
                  <c:v>1.32E-2</c:v>
                </c:pt>
                <c:pt idx="2">
                  <c:v>2.64E-2</c:v>
                </c:pt>
                <c:pt idx="3">
                  <c:v>3.9599999999999996E-2</c:v>
                </c:pt>
                <c:pt idx="4">
                  <c:v>5.28E-2</c:v>
                </c:pt>
                <c:pt idx="5">
                  <c:v>6.6000000000000003E-2</c:v>
                </c:pt>
                <c:pt idx="6">
                  <c:v>7.9200000000000007E-2</c:v>
                </c:pt>
                <c:pt idx="7">
                  <c:v>9.240000000000001E-2</c:v>
                </c:pt>
                <c:pt idx="8">
                  <c:v>0.10560000000000001</c:v>
                </c:pt>
                <c:pt idx="9">
                  <c:v>0.11880000000000002</c:v>
                </c:pt>
                <c:pt idx="10">
                  <c:v>0.13200000000000001</c:v>
                </c:pt>
                <c:pt idx="11">
                  <c:v>0.1452</c:v>
                </c:pt>
                <c:pt idx="12">
                  <c:v>0.15839999999999999</c:v>
                </c:pt>
                <c:pt idx="13">
                  <c:v>0.17159999999999997</c:v>
                </c:pt>
                <c:pt idx="14">
                  <c:v>0.18479999999999996</c:v>
                </c:pt>
                <c:pt idx="15">
                  <c:v>0.19799999999999995</c:v>
                </c:pt>
                <c:pt idx="16">
                  <c:v>0.21119999999999994</c:v>
                </c:pt>
                <c:pt idx="17">
                  <c:v>0.22439999999999993</c:v>
                </c:pt>
                <c:pt idx="18">
                  <c:v>0.23759999999999992</c:v>
                </c:pt>
                <c:pt idx="19">
                  <c:v>0.25079999999999991</c:v>
                </c:pt>
                <c:pt idx="20">
                  <c:v>0.2639999999999999</c:v>
                </c:pt>
                <c:pt idx="21">
                  <c:v>0.27719999999999989</c:v>
                </c:pt>
                <c:pt idx="22">
                  <c:v>0.29039999999999988</c:v>
                </c:pt>
                <c:pt idx="23">
                  <c:v>0.30359999999999987</c:v>
                </c:pt>
                <c:pt idx="24">
                  <c:v>0.31679999999999986</c:v>
                </c:pt>
                <c:pt idx="25">
                  <c:v>0.32999999999999985</c:v>
                </c:pt>
                <c:pt idx="26">
                  <c:v>0.34319999999999984</c:v>
                </c:pt>
                <c:pt idx="27">
                  <c:v>0.35639999999999983</c:v>
                </c:pt>
                <c:pt idx="28">
                  <c:v>0.36959999999999982</c:v>
                </c:pt>
                <c:pt idx="29">
                  <c:v>0.38279999999999981</c:v>
                </c:pt>
                <c:pt idx="30">
                  <c:v>0.3959999999999998</c:v>
                </c:pt>
                <c:pt idx="31">
                  <c:v>0.40919999999999979</c:v>
                </c:pt>
              </c:numCache>
            </c:numRef>
          </c:xVal>
          <c:yVal>
            <c:numRef>
              <c:f>Φύλλο1!$N$4:$N$35</c:f>
              <c:numCache>
                <c:formatCode>General</c:formatCode>
                <c:ptCount val="32"/>
                <c:pt idx="0">
                  <c:v>41.627605966262266</c:v>
                </c:pt>
                <c:pt idx="1">
                  <c:v>41.020760182474177</c:v>
                </c:pt>
                <c:pt idx="2">
                  <c:v>40.427475720775547</c:v>
                </c:pt>
                <c:pt idx="3">
                  <c:v>39.848479937114348</c:v>
                </c:pt>
                <c:pt idx="4">
                  <c:v>39.284227870571563</c:v>
                </c:pt>
                <c:pt idx="5">
                  <c:v>38.734959714627692</c:v>
                </c:pt>
                <c:pt idx="6">
                  <c:v>38.200747236245476</c:v>
                </c:pt>
                <c:pt idx="7">
                  <c:v>37.681531164507334</c:v>
                </c:pt>
                <c:pt idx="8">
                  <c:v>37.17715123887249</c:v>
                </c:pt>
                <c:pt idx="9">
                  <c:v>36.687370311281278</c:v>
                </c:pt>
                <c:pt idx="10">
                  <c:v>36.211893642278305</c:v>
                </c:pt>
                <c:pt idx="11">
                  <c:v>35.750384318200766</c:v>
                </c:pt>
                <c:pt idx="12">
                  <c:v>35.302475540373422</c:v>
                </c:pt>
                <c:pt idx="13">
                  <c:v>34.867780393179267</c:v>
                </c:pt>
                <c:pt idx="14">
                  <c:v>34.445899580784626</c:v>
                </c:pt>
                <c:pt idx="15">
                  <c:v>34.036427527544362</c:v>
                </c:pt>
                <c:pt idx="16">
                  <c:v>33.638957160642811</c:v>
                </c:pt>
                <c:pt idx="17">
                  <c:v>33.25308363190782</c:v>
                </c:pt>
                <c:pt idx="18">
                  <c:v>32.87840718612135</c:v>
                </c:pt>
                <c:pt idx="19">
                  <c:v>32.51453534320656</c:v>
                </c:pt>
                <c:pt idx="20">
                  <c:v>32.161084529505587</c:v>
                </c:pt>
                <c:pt idx="21">
                  <c:v>31.817681267443017</c:v>
                </c:pt>
                <c:pt idx="22">
                  <c:v>31.483963011968555</c:v>
                </c:pt>
                <c:pt idx="23">
                  <c:v>31.159578705300209</c:v>
                </c:pt>
                <c:pt idx="24">
                  <c:v>30.84418910785697</c:v>
                </c:pt>
                <c:pt idx="25">
                  <c:v>30.53746695224164</c:v>
                </c:pt>
                <c:pt idx="26">
                  <c:v>30.239096958205476</c:v>
                </c:pt>
                <c:pt idx="27">
                  <c:v>29.948775739287136</c:v>
                </c:pt>
                <c:pt idx="28">
                  <c:v>29.666211625945497</c:v>
                </c:pt>
                <c:pt idx="29">
                  <c:v>29.391124425235823</c:v>
                </c:pt>
                <c:pt idx="30">
                  <c:v>29.123245133201817</c:v>
                </c:pt>
                <c:pt idx="31">
                  <c:v>28.862315613002995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06-4BDB-8930-4779478A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159776"/>
        <c:axId val="604160168"/>
      </c:scatterChart>
      <c:scatterChart>
        <c:scatterStyle val="smoothMarker"/>
        <c:varyColors val="0"/>
        <c:ser>
          <c:idx val="0"/>
          <c:order val="0"/>
          <c:tx>
            <c:strRef>
              <c:f>Φύλλο1!$M$3</c:f>
              <c:strCache>
                <c:ptCount val="1"/>
                <c:pt idx="0">
                  <c:v>Q[=]kW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Φύλλο1!$I$4:$I$35</c:f>
              <c:numCache>
                <c:formatCode>General</c:formatCode>
                <c:ptCount val="32"/>
                <c:pt idx="0">
                  <c:v>0</c:v>
                </c:pt>
                <c:pt idx="1">
                  <c:v>1.32E-2</c:v>
                </c:pt>
                <c:pt idx="2">
                  <c:v>2.64E-2</c:v>
                </c:pt>
                <c:pt idx="3">
                  <c:v>3.9599999999999996E-2</c:v>
                </c:pt>
                <c:pt idx="4">
                  <c:v>5.28E-2</c:v>
                </c:pt>
                <c:pt idx="5">
                  <c:v>6.6000000000000003E-2</c:v>
                </c:pt>
                <c:pt idx="6">
                  <c:v>7.9200000000000007E-2</c:v>
                </c:pt>
                <c:pt idx="7">
                  <c:v>9.240000000000001E-2</c:v>
                </c:pt>
                <c:pt idx="8">
                  <c:v>0.10560000000000001</c:v>
                </c:pt>
                <c:pt idx="9">
                  <c:v>0.11880000000000002</c:v>
                </c:pt>
                <c:pt idx="10">
                  <c:v>0.13200000000000001</c:v>
                </c:pt>
                <c:pt idx="11">
                  <c:v>0.1452</c:v>
                </c:pt>
                <c:pt idx="12">
                  <c:v>0.15839999999999999</c:v>
                </c:pt>
                <c:pt idx="13">
                  <c:v>0.17159999999999997</c:v>
                </c:pt>
                <c:pt idx="14">
                  <c:v>0.18479999999999996</c:v>
                </c:pt>
                <c:pt idx="15">
                  <c:v>0.19799999999999995</c:v>
                </c:pt>
                <c:pt idx="16">
                  <c:v>0.21119999999999994</c:v>
                </c:pt>
                <c:pt idx="17">
                  <c:v>0.22439999999999993</c:v>
                </c:pt>
                <c:pt idx="18">
                  <c:v>0.23759999999999992</c:v>
                </c:pt>
                <c:pt idx="19">
                  <c:v>0.25079999999999991</c:v>
                </c:pt>
                <c:pt idx="20">
                  <c:v>0.2639999999999999</c:v>
                </c:pt>
                <c:pt idx="21">
                  <c:v>0.27719999999999989</c:v>
                </c:pt>
                <c:pt idx="22">
                  <c:v>0.29039999999999988</c:v>
                </c:pt>
                <c:pt idx="23">
                  <c:v>0.30359999999999987</c:v>
                </c:pt>
                <c:pt idx="24">
                  <c:v>0.31679999999999986</c:v>
                </c:pt>
                <c:pt idx="25">
                  <c:v>0.32999999999999985</c:v>
                </c:pt>
                <c:pt idx="26">
                  <c:v>0.34319999999999984</c:v>
                </c:pt>
                <c:pt idx="27">
                  <c:v>0.35639999999999983</c:v>
                </c:pt>
                <c:pt idx="28">
                  <c:v>0.36959999999999982</c:v>
                </c:pt>
                <c:pt idx="29">
                  <c:v>0.38279999999999981</c:v>
                </c:pt>
                <c:pt idx="30">
                  <c:v>0.3959999999999998</c:v>
                </c:pt>
                <c:pt idx="31">
                  <c:v>0.40919999999999979</c:v>
                </c:pt>
              </c:numCache>
            </c:numRef>
          </c:xVal>
          <c:yVal>
            <c:numRef>
              <c:f>Φύλλο1!$M$4:$M$35</c:f>
              <c:numCache>
                <c:formatCode>General</c:formatCode>
                <c:ptCount val="32"/>
                <c:pt idx="0">
                  <c:v>1189.8305364507862</c:v>
                </c:pt>
                <c:pt idx="1">
                  <c:v>1167.0009980646782</c:v>
                </c:pt>
                <c:pt idx="2">
                  <c:v>1144.6816366155763</c:v>
                </c:pt>
                <c:pt idx="3">
                  <c:v>1122.8998152342417</c:v>
                </c:pt>
                <c:pt idx="4">
                  <c:v>1101.672652490902</c:v>
                </c:pt>
                <c:pt idx="5">
                  <c:v>1081.0091844642939</c:v>
                </c:pt>
                <c:pt idx="6">
                  <c:v>1060.9121110275546</c:v>
                </c:pt>
                <c:pt idx="7">
                  <c:v>1041.3792024087659</c:v>
                </c:pt>
                <c:pt idx="8">
                  <c:v>1022.404429606383</c:v>
                </c:pt>
                <c:pt idx="9">
                  <c:v>1003.9788711104017</c:v>
                </c:pt>
                <c:pt idx="10">
                  <c:v>986.09143882250976</c:v>
                </c:pt>
                <c:pt idx="11">
                  <c:v>968.72945805071265</c:v>
                </c:pt>
                <c:pt idx="12">
                  <c:v>951.87912982884814</c:v>
                </c:pt>
                <c:pt idx="13">
                  <c:v>935.52589839140387</c:v>
                </c:pt>
                <c:pt idx="14">
                  <c:v>919.65474222911757</c:v>
                </c:pt>
                <c:pt idx="15">
                  <c:v>904.25040358621891</c:v>
                </c:pt>
                <c:pt idx="16">
                  <c:v>889.29756838338244</c:v>
                </c:pt>
                <c:pt idx="17">
                  <c:v>874.78100623237219</c:v>
                </c:pt>
                <c:pt idx="18">
                  <c:v>860.68567834188514</c:v>
                </c:pt>
                <c:pt idx="19">
                  <c:v>846.99681961143085</c:v>
                </c:pt>
                <c:pt idx="20">
                  <c:v>833.7</c:v>
                </c:pt>
                <c:pt idx="21">
                  <c:v>820.7811692812063</c:v>
                </c:pt>
                <c:pt idx="22">
                  <c:v>808.22668851025708</c:v>
                </c:pt>
                <c:pt idx="23">
                  <c:v>796.02335089339385</c:v>
                </c:pt>
                <c:pt idx="24">
                  <c:v>784.15839423757916</c:v>
                </c:pt>
                <c:pt idx="25">
                  <c:v>772.61950674333036</c:v>
                </c:pt>
                <c:pt idx="26">
                  <c:v>761.39482756768996</c:v>
                </c:pt>
                <c:pt idx="27">
                  <c:v>750.47294331198202</c:v>
                </c:pt>
                <c:pt idx="28">
                  <c:v>739.84288136806958</c:v>
                </c:pt>
                <c:pt idx="29">
                  <c:v>729.49410087737169</c:v>
                </c:pt>
                <c:pt idx="30">
                  <c:v>719.4164819110523</c:v>
                </c:pt>
                <c:pt idx="31">
                  <c:v>709.60031336117265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06-4BDB-8930-4779478A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160952"/>
        <c:axId val="604160560"/>
      </c:scatterChart>
      <c:valAx>
        <c:axId val="60415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>
                    <a:solidFill>
                      <a:schemeClr val="tx1"/>
                    </a:solidFill>
                  </a:rPr>
                  <a:t>Αντίσταση</a:t>
                </a:r>
                <a:r>
                  <a:rPr lang="el-GR" sz="1400" baseline="0">
                    <a:solidFill>
                      <a:schemeClr val="tx1"/>
                    </a:solidFill>
                  </a:rPr>
                  <a:t> επικαθήσεων</a:t>
                </a:r>
                <a:endParaRPr lang="el-GR" sz="14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160168"/>
        <c:crosses val="autoZero"/>
        <c:crossBetween val="midCat"/>
      </c:valAx>
      <c:valAx>
        <c:axId val="604160168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>
                    <a:solidFill>
                      <a:schemeClr val="tx1"/>
                    </a:solidFill>
                  </a:rPr>
                  <a:t>Θερμοκρασία</a:t>
                </a:r>
                <a:r>
                  <a:rPr lang="el-GR" sz="1400" baseline="0">
                    <a:solidFill>
                      <a:schemeClr val="tx1"/>
                    </a:solidFill>
                  </a:rPr>
                  <a:t> εξόδου</a:t>
                </a:r>
                <a:endParaRPr lang="el-GR" sz="14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4392272657094333E-2"/>
              <c:y val="0.22083218440107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159776"/>
        <c:crosses val="autoZero"/>
        <c:crossBetween val="midCat"/>
        <c:majorUnit val="10"/>
      </c:valAx>
      <c:valAx>
        <c:axId val="604160560"/>
        <c:scaling>
          <c:orientation val="minMax"/>
          <c:max val="1300"/>
          <c:min val="7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 baseline="0">
                    <a:solidFill>
                      <a:schemeClr val="tx1"/>
                    </a:solidFill>
                  </a:rPr>
                  <a:t>Θερμικό καθήκον</a:t>
                </a:r>
              </a:p>
            </c:rich>
          </c:tx>
          <c:layout>
            <c:manualLayout>
              <c:xMode val="edge"/>
              <c:yMode val="edge"/>
              <c:x val="0.93746854253512424"/>
              <c:y val="0.26842121388522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160952"/>
        <c:crosses val="max"/>
        <c:crossBetween val="midCat"/>
        <c:majorUnit val="200"/>
      </c:valAx>
      <c:valAx>
        <c:axId val="604160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4160560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6864153929288248"/>
          <c:y val="0.7005144663337316"/>
          <c:w val="0.17114479440069991"/>
          <c:h val="0.11928776412676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548381452318461"/>
          <c:y val="5.0925925925925923E-2"/>
          <c:w val="0.74831306932221708"/>
          <c:h val="0.78574803149606298"/>
        </c:manualLayout>
      </c:layout>
      <c:scatterChart>
        <c:scatterStyle val="smoothMarker"/>
        <c:varyColors val="0"/>
        <c:ser>
          <c:idx val="1"/>
          <c:order val="1"/>
          <c:tx>
            <c:strRef>
              <c:f>Φύλλο1!$T$3</c:f>
              <c:strCache>
                <c:ptCount val="1"/>
                <c:pt idx="0">
                  <c:v>T[=]οC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Φύλλο1!$I$4:$I$35</c:f>
              <c:numCache>
                <c:formatCode>General</c:formatCode>
                <c:ptCount val="32"/>
                <c:pt idx="0">
                  <c:v>0</c:v>
                </c:pt>
                <c:pt idx="1">
                  <c:v>1.32E-2</c:v>
                </c:pt>
                <c:pt idx="2">
                  <c:v>2.64E-2</c:v>
                </c:pt>
                <c:pt idx="3">
                  <c:v>3.9599999999999996E-2</c:v>
                </c:pt>
                <c:pt idx="4">
                  <c:v>5.28E-2</c:v>
                </c:pt>
                <c:pt idx="5">
                  <c:v>6.6000000000000003E-2</c:v>
                </c:pt>
                <c:pt idx="6">
                  <c:v>7.9200000000000007E-2</c:v>
                </c:pt>
                <c:pt idx="7">
                  <c:v>9.240000000000001E-2</c:v>
                </c:pt>
                <c:pt idx="8">
                  <c:v>0.10560000000000001</c:v>
                </c:pt>
                <c:pt idx="9">
                  <c:v>0.11880000000000002</c:v>
                </c:pt>
                <c:pt idx="10">
                  <c:v>0.13200000000000001</c:v>
                </c:pt>
                <c:pt idx="11">
                  <c:v>0.1452</c:v>
                </c:pt>
                <c:pt idx="12">
                  <c:v>0.15839999999999999</c:v>
                </c:pt>
                <c:pt idx="13">
                  <c:v>0.17159999999999997</c:v>
                </c:pt>
                <c:pt idx="14">
                  <c:v>0.18479999999999996</c:v>
                </c:pt>
                <c:pt idx="15">
                  <c:v>0.19799999999999995</c:v>
                </c:pt>
                <c:pt idx="16">
                  <c:v>0.21119999999999994</c:v>
                </c:pt>
                <c:pt idx="17">
                  <c:v>0.22439999999999993</c:v>
                </c:pt>
                <c:pt idx="18">
                  <c:v>0.23759999999999992</c:v>
                </c:pt>
                <c:pt idx="19">
                  <c:v>0.25079999999999991</c:v>
                </c:pt>
                <c:pt idx="20">
                  <c:v>0.2639999999999999</c:v>
                </c:pt>
                <c:pt idx="21">
                  <c:v>0.27719999999999989</c:v>
                </c:pt>
                <c:pt idx="22">
                  <c:v>0.29039999999999988</c:v>
                </c:pt>
                <c:pt idx="23">
                  <c:v>0.30359999999999987</c:v>
                </c:pt>
                <c:pt idx="24">
                  <c:v>0.31679999999999986</c:v>
                </c:pt>
                <c:pt idx="25">
                  <c:v>0.32999999999999985</c:v>
                </c:pt>
                <c:pt idx="26">
                  <c:v>0.34319999999999984</c:v>
                </c:pt>
                <c:pt idx="27">
                  <c:v>0.35639999999999983</c:v>
                </c:pt>
                <c:pt idx="28">
                  <c:v>0.36959999999999982</c:v>
                </c:pt>
                <c:pt idx="29">
                  <c:v>0.38279999999999981</c:v>
                </c:pt>
                <c:pt idx="30">
                  <c:v>0.3959999999999998</c:v>
                </c:pt>
                <c:pt idx="31">
                  <c:v>0.40919999999999979</c:v>
                </c:pt>
              </c:numCache>
            </c:numRef>
          </c:xVal>
          <c:yVal>
            <c:numRef>
              <c:f>Φύλλο1!$T$4:$T$35</c:f>
              <c:numCache>
                <c:formatCode>General</c:formatCode>
                <c:ptCount val="32"/>
                <c:pt idx="0">
                  <c:v>44.013882123970944</c:v>
                </c:pt>
                <c:pt idx="1">
                  <c:v>43.515999394567601</c:v>
                </c:pt>
                <c:pt idx="2">
                  <c:v>43.00505809112444</c:v>
                </c:pt>
                <c:pt idx="3">
                  <c:v>42.48169017956986</c:v>
                </c:pt>
                <c:pt idx="4">
                  <c:v>41.946492387115228</c:v>
                </c:pt>
                <c:pt idx="5">
                  <c:v>41.400028908687297</c:v>
                </c:pt>
                <c:pt idx="6">
                  <c:v>40.842833967834054</c:v>
                </c:pt>
                <c:pt idx="7">
                  <c:v>40.275414222545443</c:v>
                </c:pt>
                <c:pt idx="8">
                  <c:v>39.698251014879645</c:v>
                </c:pt>
                <c:pt idx="9">
                  <c:v>39.111802468733885</c:v>
                </c:pt>
                <c:pt idx="10">
                  <c:v>38.516505443505004</c:v>
                </c:pt>
                <c:pt idx="11">
                  <c:v>37.912777353411428</c:v>
                </c:pt>
                <c:pt idx="12">
                  <c:v>37.301017863357217</c:v>
                </c:pt>
                <c:pt idx="13">
                  <c:v>36.681610472731904</c:v>
                </c:pt>
                <c:pt idx="14">
                  <c:v>36.054923998680508</c:v>
                </c:pt>
                <c:pt idx="15">
                  <c:v>35.421313970306329</c:v>
                </c:pt>
                <c:pt idx="16">
                  <c:v>34.781123945092773</c:v>
                </c:pt>
                <c:pt idx="17">
                  <c:v>34.134686758635027</c:v>
                </c:pt>
                <c:pt idx="18">
                  <c:v>33.482325718613524</c:v>
                </c:pt>
                <c:pt idx="19">
                  <c:v>32.824355753870371</c:v>
                </c:pt>
                <c:pt idx="20">
                  <c:v>32.161084529505573</c:v>
                </c:pt>
                <c:pt idx="21">
                  <c:v>31.49281353913344</c:v>
                </c:pt>
                <c:pt idx="22">
                  <c:v>30.819839185870869</c:v>
                </c:pt>
                <c:pt idx="23">
                  <c:v>30.142453864318455</c:v>
                </c:pt>
                <c:pt idx="24">
                  <c:v>29.460947056800858</c:v>
                </c:pt>
                <c:pt idx="25">
                  <c:v>28.775606458531524</c:v>
                </c:pt>
                <c:pt idx="26">
                  <c:v>28.086719148259693</c:v>
                </c:pt>
                <c:pt idx="27">
                  <c:v>27.394572823478057</c:v>
                </c:pt>
                <c:pt idx="28">
                  <c:v>26.69945712259932</c:v>
                </c:pt>
                <c:pt idx="29">
                  <c:v>26.001665060897295</c:v>
                </c:pt>
                <c:pt idx="30">
                  <c:v>25.301494612797228</c:v>
                </c:pt>
                <c:pt idx="31">
                  <c:v>24.599202187064336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D7-4BC0-9684-0A3557895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161824"/>
        <c:axId val="604162216"/>
      </c:scatterChart>
      <c:scatterChart>
        <c:scatterStyle val="smoothMarker"/>
        <c:varyColors val="0"/>
        <c:ser>
          <c:idx val="0"/>
          <c:order val="0"/>
          <c:tx>
            <c:strRef>
              <c:f>Φύλλο1!$R$3</c:f>
              <c:strCache>
                <c:ptCount val="1"/>
                <c:pt idx="0">
                  <c:v>m[=]kg/s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Φύλλο1!$I$4:$I$35</c:f>
              <c:numCache>
                <c:formatCode>General</c:formatCode>
                <c:ptCount val="32"/>
                <c:pt idx="0">
                  <c:v>0</c:v>
                </c:pt>
                <c:pt idx="1">
                  <c:v>1.32E-2</c:v>
                </c:pt>
                <c:pt idx="2">
                  <c:v>2.64E-2</c:v>
                </c:pt>
                <c:pt idx="3">
                  <c:v>3.9599999999999996E-2</c:v>
                </c:pt>
                <c:pt idx="4">
                  <c:v>5.28E-2</c:v>
                </c:pt>
                <c:pt idx="5">
                  <c:v>6.6000000000000003E-2</c:v>
                </c:pt>
                <c:pt idx="6">
                  <c:v>7.9200000000000007E-2</c:v>
                </c:pt>
                <c:pt idx="7">
                  <c:v>9.240000000000001E-2</c:v>
                </c:pt>
                <c:pt idx="8">
                  <c:v>0.10560000000000001</c:v>
                </c:pt>
                <c:pt idx="9">
                  <c:v>0.11880000000000002</c:v>
                </c:pt>
                <c:pt idx="10">
                  <c:v>0.13200000000000001</c:v>
                </c:pt>
                <c:pt idx="11">
                  <c:v>0.1452</c:v>
                </c:pt>
                <c:pt idx="12">
                  <c:v>0.15839999999999999</c:v>
                </c:pt>
                <c:pt idx="13">
                  <c:v>0.17159999999999997</c:v>
                </c:pt>
                <c:pt idx="14">
                  <c:v>0.18479999999999996</c:v>
                </c:pt>
                <c:pt idx="15">
                  <c:v>0.19799999999999995</c:v>
                </c:pt>
                <c:pt idx="16">
                  <c:v>0.21119999999999994</c:v>
                </c:pt>
                <c:pt idx="17">
                  <c:v>0.22439999999999993</c:v>
                </c:pt>
                <c:pt idx="18">
                  <c:v>0.23759999999999992</c:v>
                </c:pt>
                <c:pt idx="19">
                  <c:v>0.25079999999999991</c:v>
                </c:pt>
                <c:pt idx="20">
                  <c:v>0.2639999999999999</c:v>
                </c:pt>
                <c:pt idx="21">
                  <c:v>0.27719999999999989</c:v>
                </c:pt>
                <c:pt idx="22">
                  <c:v>0.29039999999999988</c:v>
                </c:pt>
                <c:pt idx="23">
                  <c:v>0.30359999999999987</c:v>
                </c:pt>
                <c:pt idx="24">
                  <c:v>0.31679999999999986</c:v>
                </c:pt>
                <c:pt idx="25">
                  <c:v>0.32999999999999985</c:v>
                </c:pt>
                <c:pt idx="26">
                  <c:v>0.34319999999999984</c:v>
                </c:pt>
                <c:pt idx="27">
                  <c:v>0.35639999999999983</c:v>
                </c:pt>
                <c:pt idx="28">
                  <c:v>0.36959999999999982</c:v>
                </c:pt>
                <c:pt idx="29">
                  <c:v>0.38279999999999981</c:v>
                </c:pt>
                <c:pt idx="30">
                  <c:v>0.3959999999999998</c:v>
                </c:pt>
                <c:pt idx="31">
                  <c:v>0.40919999999999979</c:v>
                </c:pt>
              </c:numCache>
            </c:numRef>
          </c:xVal>
          <c:yVal>
            <c:numRef>
              <c:f>Φύλλο1!$R$4:$R$35</c:f>
              <c:numCache>
                <c:formatCode>General</c:formatCode>
                <c:ptCount val="32"/>
                <c:pt idx="0">
                  <c:v>5.863775267951258</c:v>
                </c:pt>
                <c:pt idx="1">
                  <c:v>5.9508820971597762</c:v>
                </c:pt>
                <c:pt idx="2">
                  <c:v>6.0430058997286027</c:v>
                </c:pt>
                <c:pt idx="3">
                  <c:v>6.140375074785946</c:v>
                </c:pt>
                <c:pt idx="4">
                  <c:v>6.2432444334950841</c:v>
                </c:pt>
                <c:pt idx="5">
                  <c:v>6.3518973611635561</c:v>
                </c:pt>
                <c:pt idx="6">
                  <c:v>6.4666483298375264</c:v>
                </c:pt>
                <c:pt idx="7">
                  <c:v>6.5878458111078233</c:v>
                </c:pt>
                <c:pt idx="8">
                  <c:v>6.7158756475463957</c:v>
                </c:pt>
                <c:pt idx="9">
                  <c:v>6.8511649520760374</c:v>
                </c:pt>
                <c:pt idx="10">
                  <c:v>6.9941866180162489</c:v>
                </c:pt>
                <c:pt idx="11">
                  <c:v>7.145464539062572</c:v>
                </c:pt>
                <c:pt idx="12">
                  <c:v>7.3055796587440414</c:v>
                </c:pt>
                <c:pt idx="13">
                  <c:v>7.4751769938843857</c:v>
                </c:pt>
                <c:pt idx="14">
                  <c:v>7.6549738074711291</c:v>
                </c:pt>
                <c:pt idx="15">
                  <c:v>7.8457691446838629</c:v>
                </c:pt>
                <c:pt idx="16">
                  <c:v>8.0484549937068444</c:v>
                </c:pt>
                <c:pt idx="17">
                  <c:v>8.2640293930556226</c:v>
                </c:pt>
                <c:pt idx="18">
                  <c:v>8.4936118830620835</c:v>
                </c:pt>
                <c:pt idx="19">
                  <c:v>8.7384617956513022</c:v>
                </c:pt>
                <c:pt idx="20">
                  <c:v>9.0000000000000036</c:v>
                </c:pt>
                <c:pt idx="21">
                  <c:v>9.2798348807334303</c:v>
                </c:pt>
                <c:pt idx="22">
                  <c:v>9.5797935317821459</c:v>
                </c:pt>
                <c:pt idx="23">
                  <c:v>9.9019594190987537</c:v>
                </c:pt>
                <c:pt idx="24">
                  <c:v>10.248718121652264</c:v>
                </c:pt>
                <c:pt idx="25">
                  <c:v>10.622813234079128</c:v>
                </c:pt>
                <c:pt idx="26">
                  <c:v>11.027415150897687</c:v>
                </c:pt>
                <c:pt idx="27">
                  <c:v>11.466206315589767</c:v>
                </c:pt>
                <c:pt idx="28">
                  <c:v>11.943487701503514</c:v>
                </c:pt>
                <c:pt idx="29">
                  <c:v>12.46431293284213</c:v>
                </c:pt>
                <c:pt idx="30">
                  <c:v>13.034658758023724</c:v>
                </c:pt>
                <c:pt idx="31">
                  <c:v>13.661689057383782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D7-4BC0-9684-0A3557895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163000"/>
        <c:axId val="604162608"/>
      </c:scatterChart>
      <c:valAx>
        <c:axId val="60416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>
                    <a:solidFill>
                      <a:schemeClr val="tx1"/>
                    </a:solidFill>
                  </a:rPr>
                  <a:t>Αντίσταση</a:t>
                </a:r>
                <a:r>
                  <a:rPr lang="el-GR" sz="1400" baseline="0">
                    <a:solidFill>
                      <a:schemeClr val="tx1"/>
                    </a:solidFill>
                  </a:rPr>
                  <a:t> επικαθήσεων</a:t>
                </a:r>
                <a:endParaRPr lang="el-GR" sz="14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162216"/>
        <c:crosses val="autoZero"/>
        <c:crossBetween val="midCat"/>
      </c:valAx>
      <c:valAx>
        <c:axId val="604162216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>
                    <a:solidFill>
                      <a:schemeClr val="tx1"/>
                    </a:solidFill>
                  </a:rPr>
                  <a:t>Θερμοκρασία</a:t>
                </a:r>
                <a:r>
                  <a:rPr lang="el-GR" sz="1400" baseline="0">
                    <a:solidFill>
                      <a:schemeClr val="tx1"/>
                    </a:solidFill>
                  </a:rPr>
                  <a:t> εξόδου</a:t>
                </a:r>
                <a:endParaRPr lang="el-GR" sz="14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4392272657094333E-2"/>
              <c:y val="0.22083218440107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161824"/>
        <c:crosses val="autoZero"/>
        <c:crossBetween val="midCat"/>
        <c:majorUnit val="10"/>
      </c:valAx>
      <c:valAx>
        <c:axId val="604162608"/>
        <c:scaling>
          <c:orientation val="minMax"/>
          <c:max val="16"/>
          <c:min val="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 baseline="0">
                    <a:solidFill>
                      <a:schemeClr val="tx1"/>
                    </a:solidFill>
                  </a:rPr>
                  <a:t>Παροχή νερού ψύξης</a:t>
                </a:r>
              </a:p>
            </c:rich>
          </c:tx>
          <c:layout>
            <c:manualLayout>
              <c:xMode val="edge"/>
              <c:yMode val="edge"/>
              <c:x val="0.93746854253512424"/>
              <c:y val="0.239238334507797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163000"/>
        <c:crosses val="max"/>
        <c:crossBetween val="midCat"/>
        <c:majorUnit val="4"/>
      </c:valAx>
      <c:valAx>
        <c:axId val="604163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416260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40099448046935304"/>
          <c:y val="0.71024209279287553"/>
          <c:w val="0.17114479440069991"/>
          <c:h val="0.10631759551456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548381452318461"/>
          <c:y val="5.0925925925925923E-2"/>
          <c:w val="0.74831306932221708"/>
          <c:h val="0.78574803149606298"/>
        </c:manualLayout>
      </c:layout>
      <c:scatterChart>
        <c:scatterStyle val="smoothMarker"/>
        <c:varyColors val="0"/>
        <c:ser>
          <c:idx val="1"/>
          <c:order val="1"/>
          <c:tx>
            <c:strRef>
              <c:f>Φύλλο1!$AC$3</c:f>
              <c:strCache>
                <c:ptCount val="1"/>
                <c:pt idx="0">
                  <c:v>T_out[=]oC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Φύλλο1!$W$4:$W$35</c:f>
              <c:numCache>
                <c:formatCode>General</c:formatCode>
                <c:ptCount val="32"/>
                <c:pt idx="0">
                  <c:v>0</c:v>
                </c:pt>
                <c:pt idx="1">
                  <c:v>1.32E-2</c:v>
                </c:pt>
                <c:pt idx="2">
                  <c:v>2.64E-2</c:v>
                </c:pt>
                <c:pt idx="3">
                  <c:v>3.9599999999999996E-2</c:v>
                </c:pt>
                <c:pt idx="4">
                  <c:v>5.28E-2</c:v>
                </c:pt>
                <c:pt idx="5">
                  <c:v>6.6000000000000003E-2</c:v>
                </c:pt>
                <c:pt idx="6">
                  <c:v>7.9200000000000007E-2</c:v>
                </c:pt>
                <c:pt idx="7">
                  <c:v>9.240000000000001E-2</c:v>
                </c:pt>
                <c:pt idx="8">
                  <c:v>0.10560000000000001</c:v>
                </c:pt>
                <c:pt idx="9">
                  <c:v>0.11880000000000002</c:v>
                </c:pt>
                <c:pt idx="10">
                  <c:v>0.13200000000000001</c:v>
                </c:pt>
                <c:pt idx="11">
                  <c:v>0.1452</c:v>
                </c:pt>
                <c:pt idx="12">
                  <c:v>0.15839999999999999</c:v>
                </c:pt>
                <c:pt idx="13">
                  <c:v>0.17159999999999997</c:v>
                </c:pt>
                <c:pt idx="14">
                  <c:v>0.18479999999999996</c:v>
                </c:pt>
                <c:pt idx="15">
                  <c:v>0.19799999999999995</c:v>
                </c:pt>
                <c:pt idx="16">
                  <c:v>0.21119999999999994</c:v>
                </c:pt>
                <c:pt idx="17">
                  <c:v>0.22439999999999993</c:v>
                </c:pt>
                <c:pt idx="18">
                  <c:v>0.23759999999999992</c:v>
                </c:pt>
                <c:pt idx="19">
                  <c:v>0.25079999999999991</c:v>
                </c:pt>
                <c:pt idx="20">
                  <c:v>0.2639999999999999</c:v>
                </c:pt>
                <c:pt idx="21">
                  <c:v>0.27719999999999989</c:v>
                </c:pt>
                <c:pt idx="22">
                  <c:v>0.29039999999999988</c:v>
                </c:pt>
                <c:pt idx="23">
                  <c:v>0.30359999999999987</c:v>
                </c:pt>
                <c:pt idx="24">
                  <c:v>0.31679999999999986</c:v>
                </c:pt>
                <c:pt idx="25">
                  <c:v>0.32999999999999985</c:v>
                </c:pt>
                <c:pt idx="26">
                  <c:v>0.34319999999999984</c:v>
                </c:pt>
                <c:pt idx="27">
                  <c:v>0.35639999999999983</c:v>
                </c:pt>
                <c:pt idx="28">
                  <c:v>0.36959999999999982</c:v>
                </c:pt>
                <c:pt idx="29">
                  <c:v>0.38279999999999981</c:v>
                </c:pt>
                <c:pt idx="30">
                  <c:v>0.3959999999999998</c:v>
                </c:pt>
                <c:pt idx="31">
                  <c:v>0.40919999999999979</c:v>
                </c:pt>
              </c:numCache>
            </c:numRef>
          </c:xVal>
          <c:yVal>
            <c:numRef>
              <c:f>Φύλλο1!$AC$4:$AC$35</c:f>
              <c:numCache>
                <c:formatCode>General</c:formatCode>
                <c:ptCount val="32"/>
                <c:pt idx="0">
                  <c:v>44.13356382098884</c:v>
                </c:pt>
                <c:pt idx="1">
                  <c:v>43.585273493093972</c:v>
                </c:pt>
                <c:pt idx="2">
                  <c:v>43.02809336997376</c:v>
                </c:pt>
                <c:pt idx="3">
                  <c:v>42.462976517043707</c:v>
                </c:pt>
                <c:pt idx="4">
                  <c:v>41.890749757557167</c:v>
                </c:pt>
                <c:pt idx="5">
                  <c:v>41.31213293939863</c:v>
                </c:pt>
                <c:pt idx="6">
                  <c:v>40.727754988474572</c:v>
                </c:pt>
                <c:pt idx="7">
                  <c:v>40.138167303134736</c:v>
                </c:pt>
                <c:pt idx="8">
                  <c:v>39.543854953496513</c:v>
                </c:pt>
                <c:pt idx="9">
                  <c:v>38.94524606956162</c:v>
                </c:pt>
                <c:pt idx="10">
                  <c:v>38.342719733822136</c:v>
                </c:pt>
                <c:pt idx="11">
                  <c:v>37.736612637112444</c:v>
                </c:pt>
                <c:pt idx="12">
                  <c:v>37.127224709513413</c:v>
                </c:pt>
                <c:pt idx="13">
                  <c:v>36.514823899692516</c:v>
                </c:pt>
                <c:pt idx="14">
                  <c:v>35.899650244755421</c:v>
                </c:pt>
                <c:pt idx="15">
                  <c:v>35.281919347225056</c:v>
                </c:pt>
                <c:pt idx="16">
                  <c:v>34.661825355074285</c:v>
                </c:pt>
                <c:pt idx="17">
                  <c:v>34.039543523914055</c:v>
                </c:pt>
                <c:pt idx="18">
                  <c:v>33.415232426743671</c:v>
                </c:pt>
                <c:pt idx="19">
                  <c:v>32.789035865499073</c:v>
                </c:pt>
                <c:pt idx="20">
                  <c:v>32.161084529505594</c:v>
                </c:pt>
                <c:pt idx="21">
                  <c:v>31.531497438461226</c:v>
                </c:pt>
                <c:pt idx="22">
                  <c:v>30.900383201431609</c:v>
                </c:pt>
                <c:pt idx="23">
                  <c:v>30.267841118275463</c:v>
                </c:pt>
                <c:pt idx="24">
                  <c:v>29.633962145738256</c:v>
                </c:pt>
                <c:pt idx="25">
                  <c:v>28.99882974698631</c:v>
                </c:pt>
                <c:pt idx="26">
                  <c:v>28.362520640476177</c:v>
                </c:pt>
                <c:pt idx="27">
                  <c:v>27.725105461654273</c:v>
                </c:pt>
                <c:pt idx="28">
                  <c:v>27.086649348977751</c:v>
                </c:pt>
                <c:pt idx="29">
                  <c:v>26.447212464067434</c:v>
                </c:pt>
                <c:pt idx="30">
                  <c:v>25.806850454391494</c:v>
                </c:pt>
                <c:pt idx="31">
                  <c:v>25.165614865688624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B9-4865-A89A-C3D1ABDF1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306992"/>
        <c:axId val="602306600"/>
      </c:scatterChart>
      <c:scatterChart>
        <c:scatterStyle val="smoothMarker"/>
        <c:varyColors val="0"/>
        <c:ser>
          <c:idx val="0"/>
          <c:order val="0"/>
          <c:tx>
            <c:strRef>
              <c:f>Φύλλο1!$AD$3</c:f>
              <c:strCache>
                <c:ptCount val="1"/>
                <c:pt idx="0">
                  <c:v>m_re[=]kg/s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Φύλλο1!$W$4:$W$35</c:f>
              <c:numCache>
                <c:formatCode>General</c:formatCode>
                <c:ptCount val="32"/>
                <c:pt idx="0">
                  <c:v>0</c:v>
                </c:pt>
                <c:pt idx="1">
                  <c:v>1.32E-2</c:v>
                </c:pt>
                <c:pt idx="2">
                  <c:v>2.64E-2</c:v>
                </c:pt>
                <c:pt idx="3">
                  <c:v>3.9599999999999996E-2</c:v>
                </c:pt>
                <c:pt idx="4">
                  <c:v>5.28E-2</c:v>
                </c:pt>
                <c:pt idx="5">
                  <c:v>6.6000000000000003E-2</c:v>
                </c:pt>
                <c:pt idx="6">
                  <c:v>7.9200000000000007E-2</c:v>
                </c:pt>
                <c:pt idx="7">
                  <c:v>9.240000000000001E-2</c:v>
                </c:pt>
                <c:pt idx="8">
                  <c:v>0.10560000000000001</c:v>
                </c:pt>
                <c:pt idx="9">
                  <c:v>0.11880000000000002</c:v>
                </c:pt>
                <c:pt idx="10">
                  <c:v>0.13200000000000001</c:v>
                </c:pt>
                <c:pt idx="11">
                  <c:v>0.1452</c:v>
                </c:pt>
                <c:pt idx="12">
                  <c:v>0.15839999999999999</c:v>
                </c:pt>
                <c:pt idx="13">
                  <c:v>0.17159999999999997</c:v>
                </c:pt>
                <c:pt idx="14">
                  <c:v>0.18479999999999996</c:v>
                </c:pt>
                <c:pt idx="15">
                  <c:v>0.19799999999999995</c:v>
                </c:pt>
                <c:pt idx="16">
                  <c:v>0.21119999999999994</c:v>
                </c:pt>
                <c:pt idx="17">
                  <c:v>0.22439999999999993</c:v>
                </c:pt>
                <c:pt idx="18">
                  <c:v>0.23759999999999992</c:v>
                </c:pt>
                <c:pt idx="19">
                  <c:v>0.25079999999999991</c:v>
                </c:pt>
                <c:pt idx="20">
                  <c:v>0.2639999999999999</c:v>
                </c:pt>
                <c:pt idx="21">
                  <c:v>0.27719999999999989</c:v>
                </c:pt>
                <c:pt idx="22">
                  <c:v>0.29039999999999988</c:v>
                </c:pt>
                <c:pt idx="23">
                  <c:v>0.30359999999999987</c:v>
                </c:pt>
                <c:pt idx="24">
                  <c:v>0.31679999999999986</c:v>
                </c:pt>
                <c:pt idx="25">
                  <c:v>0.32999999999999985</c:v>
                </c:pt>
                <c:pt idx="26">
                  <c:v>0.34319999999999984</c:v>
                </c:pt>
                <c:pt idx="27">
                  <c:v>0.35639999999999983</c:v>
                </c:pt>
                <c:pt idx="28">
                  <c:v>0.36959999999999982</c:v>
                </c:pt>
                <c:pt idx="29">
                  <c:v>0.38279999999999981</c:v>
                </c:pt>
                <c:pt idx="30">
                  <c:v>0.3959999999999998</c:v>
                </c:pt>
                <c:pt idx="31">
                  <c:v>0.40919999999999979</c:v>
                </c:pt>
              </c:numCache>
            </c:numRef>
          </c:xVal>
          <c:yVal>
            <c:numRef>
              <c:f>Φύλλο1!$AD$4:$AD$35</c:f>
              <c:numCache>
                <c:formatCode>General</c:formatCode>
                <c:ptCount val="32"/>
                <c:pt idx="0">
                  <c:v>3.1567847467802945</c:v>
                </c:pt>
                <c:pt idx="1">
                  <c:v>3.0613923895375628</c:v>
                </c:pt>
                <c:pt idx="2">
                  <c:v>2.9612087645703342</c:v>
                </c:pt>
                <c:pt idx="3">
                  <c:v>2.8560852341794609</c:v>
                </c:pt>
                <c:pt idx="4">
                  <c:v>2.7458428452819135</c:v>
                </c:pt>
                <c:pt idx="5">
                  <c:v>2.6302722924827746</c:v>
                </c:pt>
                <c:pt idx="6">
                  <c:v>2.5091333278216972</c:v>
                </c:pt>
                <c:pt idx="7">
                  <c:v>2.3821536406161972</c:v>
                </c:pt>
                <c:pt idx="8">
                  <c:v>2.2490272146443315</c:v>
                </c:pt>
                <c:pt idx="9">
                  <c:v>2.1094121540293793</c:v>
                </c:pt>
                <c:pt idx="10">
                  <c:v>1.9629279533275907</c:v>
                </c:pt>
                <c:pt idx="11">
                  <c:v>1.8091521709943663</c:v>
                </c:pt>
                <c:pt idx="12">
                  <c:v>1.6476164480031024</c:v>
                </c:pt>
                <c:pt idx="13">
                  <c:v>1.4778017941932049</c:v>
                </c:pt>
                <c:pt idx="14">
                  <c:v>1.2991330430827714</c:v>
                </c:pt>
                <c:pt idx="15">
                  <c:v>1.1109723503867661</c:v>
                </c:pt>
                <c:pt idx="16">
                  <c:v>0.9126115811004869</c:v>
                </c:pt>
                <c:pt idx="17">
                  <c:v>0.70326339320288689</c:v>
                </c:pt>
                <c:pt idx="18">
                  <c:v>0.48205078085199915</c:v>
                </c:pt>
                <c:pt idx="19">
                  <c:v>0.2479947838643568</c:v>
                </c:pt>
                <c:pt idx="20">
                  <c:v>0</c:v>
                </c:pt>
                <c:pt idx="21">
                  <c:v>-0.26316255223743035</c:v>
                </c:pt>
                <c:pt idx="22">
                  <c:v>-0.54287578573624096</c:v>
                </c:pt>
                <c:pt idx="23">
                  <c:v>-0.84070082263013468</c:v>
                </c:pt>
                <c:pt idx="24">
                  <c:v>-1.1584060967970586</c:v>
                </c:pt>
                <c:pt idx="25">
                  <c:v>-1.4980024255013884</c:v>
                </c:pt>
                <c:pt idx="26">
                  <c:v>-1.8617855179373706</c:v>
                </c:pt>
                <c:pt idx="27">
                  <c:v>-2.252387817778077</c:v>
                </c:pt>
                <c:pt idx="28">
                  <c:v>-2.672842152489233</c:v>
                </c:pt>
                <c:pt idx="29">
                  <c:v>-3.1266604417795545</c:v>
                </c:pt>
                <c:pt idx="30">
                  <c:v>-3.6179317847685848</c:v>
                </c:pt>
                <c:pt idx="31">
                  <c:v>-4.1514457232323885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B9-4865-A89A-C3D1ABDF1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459072"/>
        <c:axId val="603921256"/>
      </c:scatterChart>
      <c:valAx>
        <c:axId val="602306992"/>
        <c:scaling>
          <c:orientation val="minMax"/>
          <c:max val="0.30000000000000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>
                    <a:solidFill>
                      <a:schemeClr val="tx1"/>
                    </a:solidFill>
                  </a:rPr>
                  <a:t>Αντίσταση</a:t>
                </a:r>
                <a:r>
                  <a:rPr lang="el-GR" sz="1400" baseline="0">
                    <a:solidFill>
                      <a:schemeClr val="tx1"/>
                    </a:solidFill>
                  </a:rPr>
                  <a:t> επικαθήσεων</a:t>
                </a:r>
                <a:endParaRPr lang="el-GR" sz="14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306600"/>
        <c:crosses val="autoZero"/>
        <c:crossBetween val="midCat"/>
      </c:valAx>
      <c:valAx>
        <c:axId val="602306600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>
                    <a:solidFill>
                      <a:schemeClr val="tx1"/>
                    </a:solidFill>
                  </a:rPr>
                  <a:t>Θερμοκρασία</a:t>
                </a:r>
                <a:r>
                  <a:rPr lang="el-GR" sz="1400" baseline="0">
                    <a:solidFill>
                      <a:schemeClr val="tx1"/>
                    </a:solidFill>
                  </a:rPr>
                  <a:t> εξόδου</a:t>
                </a:r>
                <a:endParaRPr lang="el-GR" sz="14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4392272657094333E-2"/>
              <c:y val="0.220832184401074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306992"/>
        <c:crosses val="autoZero"/>
        <c:crossBetween val="midCat"/>
        <c:majorUnit val="10"/>
      </c:valAx>
      <c:valAx>
        <c:axId val="603921256"/>
        <c:scaling>
          <c:orientation val="minMax"/>
          <c:max val="4"/>
          <c:min val="-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400" baseline="0">
                    <a:solidFill>
                      <a:schemeClr val="tx1"/>
                    </a:solidFill>
                  </a:rPr>
                  <a:t>Παροχή</a:t>
                </a:r>
                <a:r>
                  <a:rPr lang="en-US" sz="1400" baseline="0">
                    <a:solidFill>
                      <a:schemeClr val="tx1"/>
                    </a:solidFill>
                  </a:rPr>
                  <a:t> </a:t>
                </a:r>
                <a:r>
                  <a:rPr lang="el-GR" sz="1400" baseline="0">
                    <a:solidFill>
                      <a:schemeClr val="tx1"/>
                    </a:solidFill>
                  </a:rPr>
                  <a:t>ανακύκλωσης</a:t>
                </a:r>
              </a:p>
            </c:rich>
          </c:tx>
          <c:layout>
            <c:manualLayout>
              <c:xMode val="edge"/>
              <c:yMode val="edge"/>
              <c:x val="0.93746854253512424"/>
              <c:y val="0.239238334507797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459072"/>
        <c:crosses val="max"/>
        <c:crossBetween val="midCat"/>
        <c:majorUnit val="1"/>
      </c:valAx>
      <c:valAx>
        <c:axId val="60245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392125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5834742164582369"/>
          <c:y val="0.68105921341544362"/>
          <c:w val="0.22996834954454223"/>
          <c:h val="0.116045221973712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167640</xdr:rowOff>
    </xdr:from>
    <xdr:to>
      <xdr:col>7</xdr:col>
      <xdr:colOff>541020</xdr:colOff>
      <xdr:row>40</xdr:row>
      <xdr:rowOff>60960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396240</xdr:colOff>
      <xdr:row>16</xdr:row>
      <xdr:rowOff>129540</xdr:rowOff>
    </xdr:from>
    <xdr:to>
      <xdr:col>17</xdr:col>
      <xdr:colOff>91440</xdr:colOff>
      <xdr:row>38</xdr:row>
      <xdr:rowOff>22860</xdr:rowOff>
    </xdr:to>
    <xdr:graphicFrame macro="">
      <xdr:nvGraphicFramePr>
        <xdr:cNvPr id="9" name="Γράφημα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29</xdr:col>
      <xdr:colOff>304800</xdr:colOff>
      <xdr:row>27</xdr:row>
      <xdr:rowOff>76200</xdr:rowOff>
    </xdr:to>
    <xdr:graphicFrame macro="">
      <xdr:nvGraphicFramePr>
        <xdr:cNvPr id="6" name="Γράφημα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5"/>
  <sheetViews>
    <sheetView tabSelected="1" topLeftCell="I7" workbookViewId="0">
      <selection activeCell="O16" sqref="O16"/>
    </sheetView>
  </sheetViews>
  <sheetFormatPr defaultRowHeight="14.4" x14ac:dyDescent="0.3"/>
  <cols>
    <col min="1" max="1" width="12.77734375" customWidth="1"/>
    <col min="5" max="5" width="11.6640625" customWidth="1"/>
    <col min="6" max="6" width="9.6640625" bestFit="1" customWidth="1"/>
    <col min="19" max="19" width="12" bestFit="1" customWidth="1"/>
    <col min="35" max="35" width="11.6640625" customWidth="1"/>
    <col min="36" max="36" width="9.33203125" bestFit="1" customWidth="1"/>
    <col min="37" max="37" width="9.33203125" customWidth="1"/>
    <col min="38" max="38" width="11.6640625" bestFit="1" customWidth="1"/>
    <col min="40" max="40" width="9.6640625" bestFit="1" customWidth="1"/>
    <col min="46" max="46" width="12.109375" customWidth="1"/>
    <col min="55" max="55" width="9.33203125" bestFit="1" customWidth="1"/>
    <col min="56" max="56" width="9.33203125" customWidth="1"/>
    <col min="57" max="57" width="9.33203125" bestFit="1" customWidth="1"/>
  </cols>
  <sheetData>
    <row r="1" spans="1:60" x14ac:dyDescent="0.3">
      <c r="A1" s="2" t="s">
        <v>18</v>
      </c>
      <c r="E1" s="2" t="s">
        <v>19</v>
      </c>
      <c r="I1" s="2" t="s">
        <v>20</v>
      </c>
      <c r="Q1" s="2" t="s">
        <v>21</v>
      </c>
      <c r="W1" s="2" t="s">
        <v>36</v>
      </c>
      <c r="AG1" s="2"/>
      <c r="AR1" s="2"/>
      <c r="AZ1" s="2"/>
    </row>
    <row r="2" spans="1:60" x14ac:dyDescent="0.3">
      <c r="W2" s="2" t="s">
        <v>37</v>
      </c>
    </row>
    <row r="3" spans="1:60" x14ac:dyDescent="0.3">
      <c r="A3" t="s">
        <v>0</v>
      </c>
      <c r="B3">
        <v>0.35</v>
      </c>
      <c r="E3" t="s">
        <v>9</v>
      </c>
      <c r="F3" s="1">
        <f>mo*Hvl</f>
        <v>833.69999999999993</v>
      </c>
      <c r="I3" s="2" t="s">
        <v>22</v>
      </c>
      <c r="J3" s="2" t="s">
        <v>23</v>
      </c>
      <c r="K3" s="2" t="s">
        <v>24</v>
      </c>
      <c r="L3" s="2" t="s">
        <v>25</v>
      </c>
      <c r="M3" s="2" t="s">
        <v>26</v>
      </c>
      <c r="N3" s="2" t="s">
        <v>29</v>
      </c>
      <c r="Q3" s="2" t="s">
        <v>22</v>
      </c>
      <c r="R3" s="2" t="s">
        <v>13</v>
      </c>
      <c r="S3" s="2" t="s">
        <v>27</v>
      </c>
      <c r="T3" s="2" t="s">
        <v>29</v>
      </c>
      <c r="U3" s="2" t="s">
        <v>28</v>
      </c>
      <c r="V3" s="2"/>
      <c r="W3" s="2" t="s">
        <v>22</v>
      </c>
      <c r="X3" s="2" t="s">
        <v>23</v>
      </c>
      <c r="Y3" s="2" t="s">
        <v>24</v>
      </c>
      <c r="Z3" s="2" t="s">
        <v>25</v>
      </c>
      <c r="AA3" s="2" t="s">
        <v>35</v>
      </c>
      <c r="AB3" s="2" t="s">
        <v>38</v>
      </c>
      <c r="AC3" s="2" t="s">
        <v>39</v>
      </c>
      <c r="AD3" s="2" t="s">
        <v>40</v>
      </c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R3" s="2"/>
      <c r="AS3" s="2"/>
      <c r="AT3" s="2"/>
      <c r="AU3" s="2"/>
      <c r="AV3" s="2"/>
      <c r="AW3" s="2"/>
      <c r="AX3" s="2"/>
      <c r="AZ3" s="2"/>
      <c r="BA3" s="2"/>
      <c r="BB3" s="2"/>
      <c r="BC3" s="2"/>
      <c r="BD3" s="2"/>
      <c r="BE3" s="2"/>
      <c r="BF3" s="2"/>
      <c r="BG3" s="2"/>
      <c r="BH3" s="2"/>
    </row>
    <row r="4" spans="1:60" x14ac:dyDescent="0.3">
      <c r="A4" t="s">
        <v>1</v>
      </c>
      <c r="B4">
        <v>50</v>
      </c>
      <c r="E4" t="s">
        <v>10</v>
      </c>
      <c r="F4" s="1">
        <f>1/(1/ho+1/hd)</f>
        <v>3548.3870967741937</v>
      </c>
      <c r="I4">
        <v>0</v>
      </c>
      <c r="J4" s="1">
        <f>1/(1/$F$4+I4/1000)</f>
        <v>3548.3870967741937</v>
      </c>
      <c r="K4">
        <f t="shared" ref="K4:K35" si="0">J4*$F$9/4180/m</f>
        <v>1.5639395849738882</v>
      </c>
      <c r="L4">
        <f>1-EXP(-K4)</f>
        <v>0.79069014915655655</v>
      </c>
      <c r="M4">
        <f t="shared" ref="M4:M35" si="1">L4*m*4.18*(To-Ta)</f>
        <v>1189.8305364507862</v>
      </c>
      <c r="N4">
        <f t="shared" ref="N4:N35" si="2">Ta+M4/4.18/m</f>
        <v>41.627605966262266</v>
      </c>
      <c r="Q4">
        <v>0</v>
      </c>
      <c r="R4">
        <v>5.863775267951258</v>
      </c>
      <c r="S4">
        <f>EXP(-($F$9/R4/4180)/(1/ho+Q4/1000+((m/R4)^0.8)/hd))-1+Qd/4.18/(To-Ta)/R4</f>
        <v>0</v>
      </c>
      <c r="T4">
        <f t="shared" ref="T4:T35" si="3">Ta+Qd/4.18/R4</f>
        <v>44.013882123970944</v>
      </c>
      <c r="U4">
        <f t="shared" ref="U4:U35" si="4">R4/m</f>
        <v>0.65153058532791752</v>
      </c>
      <c r="W4">
        <v>0</v>
      </c>
      <c r="X4" s="1">
        <f>1/(1/$F$4+W4/1000)</f>
        <v>3548.3870967741937</v>
      </c>
      <c r="Y4">
        <f t="shared" ref="Y4:Y35" si="5">X4*$F$9/4180/m</f>
        <v>1.5639395849738882</v>
      </c>
      <c r="Z4">
        <f>1-EXP(-Y4)</f>
        <v>0.79069014915655655</v>
      </c>
      <c r="AA4">
        <f>To-Qd*1000/Z4/m/4180</f>
        <v>21.972479291483257</v>
      </c>
      <c r="AB4">
        <f t="shared" ref="AB4:AB35" si="6">m*(Tb-Ta)/(Tb-2*Ta+AA4)</f>
        <v>5.8432152532197055</v>
      </c>
      <c r="AC4">
        <f t="shared" ref="AC4:AC35" si="7">AA4+Z4*(To-AA4)</f>
        <v>44.13356382098884</v>
      </c>
      <c r="AD4">
        <f t="shared" ref="AD4:AD35" si="8">m-AB4</f>
        <v>3.1567847467802945</v>
      </c>
    </row>
    <row r="5" spans="1:60" x14ac:dyDescent="0.3">
      <c r="A5" t="s">
        <v>2</v>
      </c>
      <c r="B5">
        <v>10000</v>
      </c>
      <c r="E5" t="s">
        <v>12</v>
      </c>
      <c r="F5" s="1">
        <f>Ta+Qd/m/4.18</f>
        <v>32.161084529505587</v>
      </c>
      <c r="I5">
        <f>I4+0.0132</f>
        <v>1.32E-2</v>
      </c>
      <c r="J5" s="1">
        <f t="shared" ref="J5:J35" si="9">1/(1/$F$4+I5/1000)</f>
        <v>3389.6215949710345</v>
      </c>
      <c r="K5">
        <f t="shared" si="0"/>
        <v>1.4939642282198489</v>
      </c>
      <c r="L5">
        <f t="shared" ref="L5:L35" si="10">1-EXP(-K5)</f>
        <v>0.7755190045618543</v>
      </c>
      <c r="M5">
        <f t="shared" si="1"/>
        <v>1167.0009980646782</v>
      </c>
      <c r="N5">
        <f t="shared" si="2"/>
        <v>41.020760182474177</v>
      </c>
      <c r="Q5">
        <f>Q4+0.0132</f>
        <v>1.32E-2</v>
      </c>
      <c r="R5">
        <v>5.9508820971597762</v>
      </c>
      <c r="S5">
        <f t="shared" ref="S5:S35" si="11">EXP(-($F$9/R5/4180)/(1/ho+Q5/1000+((m/R5)^0.8)/hd))-1+Qd/4.18/(To-Ta)/R5</f>
        <v>0</v>
      </c>
      <c r="T5">
        <f t="shared" si="3"/>
        <v>43.515999394567601</v>
      </c>
      <c r="U5">
        <f t="shared" si="4"/>
        <v>0.66120912190664183</v>
      </c>
      <c r="W5">
        <f>W4+0.0132</f>
        <v>1.32E-2</v>
      </c>
      <c r="X5" s="1">
        <f t="shared" ref="X5:X35" si="12">1/(1/$F$4+W5/1000)</f>
        <v>3389.6215949710345</v>
      </c>
      <c r="Y5">
        <f t="shared" si="5"/>
        <v>1.4939642282198489</v>
      </c>
      <c r="Z5">
        <f t="shared" ref="Z5:Z35" si="13">1-EXP(-Y5)</f>
        <v>0.7755190045618543</v>
      </c>
      <c r="AA5">
        <f t="shared" ref="AA4:AA35" si="14">To-Qd*1000/Z5/m/4180</f>
        <v>21.424188963588396</v>
      </c>
      <c r="AB5">
        <f t="shared" si="6"/>
        <v>5.9386076104624372</v>
      </c>
      <c r="AC5">
        <f t="shared" si="7"/>
        <v>43.585273493093972</v>
      </c>
      <c r="AD5">
        <f t="shared" si="8"/>
        <v>3.0613923895375628</v>
      </c>
    </row>
    <row r="6" spans="1:60" x14ac:dyDescent="0.3">
      <c r="A6" t="s">
        <v>3</v>
      </c>
      <c r="B6">
        <v>8.7999999999999995E-2</v>
      </c>
      <c r="E6" t="s">
        <v>16</v>
      </c>
      <c r="F6" s="1">
        <f>((To-Ta)-(To-F5))/LN((To-Ta)/(To-F5))</f>
        <v>27.444165382198843</v>
      </c>
      <c r="I6">
        <f t="shared" ref="I6:I35" si="15">I5+0.0132</f>
        <v>2.64E-2</v>
      </c>
      <c r="J6" s="1">
        <f t="shared" si="9"/>
        <v>3244.4549315714962</v>
      </c>
      <c r="K6">
        <f t="shared" si="0"/>
        <v>1.4299825133963702</v>
      </c>
      <c r="L6">
        <f t="shared" si="10"/>
        <v>0.76068689301938885</v>
      </c>
      <c r="M6">
        <f t="shared" si="1"/>
        <v>1144.6816366155763</v>
      </c>
      <c r="N6">
        <f t="shared" si="2"/>
        <v>40.427475720775547</v>
      </c>
      <c r="Q6">
        <f t="shared" ref="Q6:Q35" si="16">Q5+0.0132</f>
        <v>2.64E-2</v>
      </c>
      <c r="R6">
        <v>6.0430058997286027</v>
      </c>
      <c r="S6">
        <f t="shared" si="11"/>
        <v>0</v>
      </c>
      <c r="T6">
        <f t="shared" si="3"/>
        <v>43.00505809112444</v>
      </c>
      <c r="U6">
        <f t="shared" si="4"/>
        <v>0.67144509996984469</v>
      </c>
      <c r="W6">
        <f t="shared" ref="W6:W35" si="17">W5+0.0132</f>
        <v>2.64E-2</v>
      </c>
      <c r="X6" s="1">
        <f t="shared" si="12"/>
        <v>3244.4549315714962</v>
      </c>
      <c r="Y6">
        <f t="shared" si="5"/>
        <v>1.4299825133963702</v>
      </c>
      <c r="Z6">
        <f t="shared" si="13"/>
        <v>0.76068689301938885</v>
      </c>
      <c r="AA6">
        <f t="shared" si="14"/>
        <v>20.867008840468188</v>
      </c>
      <c r="AB6">
        <f t="shared" si="6"/>
        <v>6.0387912354296658</v>
      </c>
      <c r="AC6">
        <f t="shared" si="7"/>
        <v>43.02809336997376</v>
      </c>
      <c r="AD6">
        <f t="shared" si="8"/>
        <v>2.9612087645703342</v>
      </c>
    </row>
    <row r="7" spans="1:60" x14ac:dyDescent="0.3">
      <c r="A7" t="s">
        <v>5</v>
      </c>
      <c r="B7">
        <v>2382</v>
      </c>
      <c r="E7" t="s">
        <v>15</v>
      </c>
      <c r="F7" s="1">
        <f>F3*1000/F4/F6</f>
        <v>8.5610844749614916</v>
      </c>
      <c r="I7">
        <f t="shared" si="15"/>
        <v>3.9599999999999996E-2</v>
      </c>
      <c r="J7" s="1">
        <f t="shared" si="9"/>
        <v>3111.2116755289062</v>
      </c>
      <c r="K7">
        <f t="shared" si="0"/>
        <v>1.3712559999488214</v>
      </c>
      <c r="L7">
        <f t="shared" si="10"/>
        <v>0.74621199842785879</v>
      </c>
      <c r="M7">
        <f t="shared" si="1"/>
        <v>1122.8998152342417</v>
      </c>
      <c r="N7">
        <f t="shared" si="2"/>
        <v>39.848479937114348</v>
      </c>
      <c r="Q7">
        <f t="shared" si="16"/>
        <v>3.9599999999999996E-2</v>
      </c>
      <c r="R7">
        <v>6.140375074785946</v>
      </c>
      <c r="S7">
        <f t="shared" si="11"/>
        <v>0</v>
      </c>
      <c r="T7">
        <f t="shared" si="3"/>
        <v>42.48169017956986</v>
      </c>
      <c r="U7">
        <f t="shared" si="4"/>
        <v>0.6822638971984385</v>
      </c>
      <c r="W7">
        <f t="shared" si="17"/>
        <v>3.9599999999999996E-2</v>
      </c>
      <c r="X7" s="1">
        <f t="shared" si="12"/>
        <v>3111.2116755289062</v>
      </c>
      <c r="Y7">
        <f t="shared" si="5"/>
        <v>1.3712559999488214</v>
      </c>
      <c r="Z7">
        <f t="shared" si="13"/>
        <v>0.74621199842785879</v>
      </c>
      <c r="AA7">
        <f t="shared" si="14"/>
        <v>20.301891987538124</v>
      </c>
      <c r="AB7">
        <f t="shared" si="6"/>
        <v>6.1439147658205391</v>
      </c>
      <c r="AC7">
        <f t="shared" si="7"/>
        <v>42.462976517043707</v>
      </c>
      <c r="AD7">
        <f t="shared" si="8"/>
        <v>2.8560852341794609</v>
      </c>
    </row>
    <row r="8" spans="1:60" x14ac:dyDescent="0.3">
      <c r="E8" t="s">
        <v>14</v>
      </c>
      <c r="F8" s="1">
        <f>1/(1/Uc+Ro/1000+Ri/1000)</f>
        <v>1832.111925383078</v>
      </c>
      <c r="I8">
        <f t="shared" si="15"/>
        <v>5.28E-2</v>
      </c>
      <c r="J8" s="1">
        <f t="shared" si="9"/>
        <v>2988.4807650510761</v>
      </c>
      <c r="K8">
        <f t="shared" si="0"/>
        <v>1.3171627671753567</v>
      </c>
      <c r="L8">
        <f t="shared" si="10"/>
        <v>0.73210569676428905</v>
      </c>
      <c r="M8">
        <f t="shared" si="1"/>
        <v>1101.672652490902</v>
      </c>
      <c r="N8">
        <f t="shared" si="2"/>
        <v>39.284227870571563</v>
      </c>
      <c r="Q8">
        <f t="shared" si="16"/>
        <v>5.28E-2</v>
      </c>
      <c r="R8">
        <v>6.2432444334950841</v>
      </c>
      <c r="S8">
        <f t="shared" si="11"/>
        <v>0</v>
      </c>
      <c r="T8">
        <f t="shared" si="3"/>
        <v>41.946492387115228</v>
      </c>
      <c r="U8">
        <f t="shared" si="4"/>
        <v>0.69369382594389828</v>
      </c>
      <c r="W8">
        <f t="shared" si="17"/>
        <v>5.28E-2</v>
      </c>
      <c r="X8" s="1">
        <f t="shared" si="12"/>
        <v>2988.4807650510761</v>
      </c>
      <c r="Y8">
        <f t="shared" si="5"/>
        <v>1.3171627671753567</v>
      </c>
      <c r="Z8">
        <f t="shared" si="13"/>
        <v>0.73210569676428905</v>
      </c>
      <c r="AA8">
        <f t="shared" si="14"/>
        <v>19.729665228051587</v>
      </c>
      <c r="AB8">
        <f t="shared" si="6"/>
        <v>6.2541571547180865</v>
      </c>
      <c r="AC8">
        <f t="shared" si="7"/>
        <v>41.890749757557167</v>
      </c>
      <c r="AD8">
        <f t="shared" si="8"/>
        <v>2.7458428452819135</v>
      </c>
    </row>
    <row r="9" spans="1:60" x14ac:dyDescent="0.3">
      <c r="E9" t="s">
        <v>17</v>
      </c>
      <c r="F9" s="1">
        <f>F3*1000/F6/F8</f>
        <v>16.58088747989316</v>
      </c>
      <c r="I9">
        <f t="shared" si="15"/>
        <v>6.6000000000000003E-2</v>
      </c>
      <c r="J9" s="1">
        <f t="shared" si="9"/>
        <v>2875.0653423941458</v>
      </c>
      <c r="K9">
        <f t="shared" si="0"/>
        <v>1.2671753040823452</v>
      </c>
      <c r="L9">
        <f t="shared" si="10"/>
        <v>0.71837399286569237</v>
      </c>
      <c r="M9">
        <f t="shared" si="1"/>
        <v>1081.0091844642939</v>
      </c>
      <c r="N9">
        <f t="shared" si="2"/>
        <v>38.734959714627692</v>
      </c>
      <c r="Q9">
        <f t="shared" si="16"/>
        <v>6.6000000000000003E-2</v>
      </c>
      <c r="R9">
        <v>6.3518973611635561</v>
      </c>
      <c r="S9">
        <f t="shared" si="11"/>
        <v>0</v>
      </c>
      <c r="T9">
        <f t="shared" si="3"/>
        <v>41.400028908687297</v>
      </c>
      <c r="U9">
        <f t="shared" si="4"/>
        <v>0.70576637346261739</v>
      </c>
      <c r="W9">
        <f t="shared" si="17"/>
        <v>6.6000000000000003E-2</v>
      </c>
      <c r="X9" s="1">
        <f t="shared" si="12"/>
        <v>2875.0653423941458</v>
      </c>
      <c r="Y9">
        <f t="shared" si="5"/>
        <v>1.2671753040823452</v>
      </c>
      <c r="Z9">
        <f t="shared" si="13"/>
        <v>0.71837399286569237</v>
      </c>
      <c r="AA9">
        <f t="shared" si="14"/>
        <v>19.15104840989305</v>
      </c>
      <c r="AB9">
        <f t="shared" si="6"/>
        <v>6.3697277075172254</v>
      </c>
      <c r="AC9">
        <f t="shared" si="7"/>
        <v>41.31213293939863</v>
      </c>
      <c r="AD9">
        <f t="shared" si="8"/>
        <v>2.6302722924827746</v>
      </c>
    </row>
    <row r="10" spans="1:60" x14ac:dyDescent="0.3">
      <c r="A10" t="s">
        <v>13</v>
      </c>
      <c r="B10">
        <v>9</v>
      </c>
      <c r="E10" t="s">
        <v>30</v>
      </c>
      <c r="F10" s="1">
        <f>Qd/m/4.18</f>
        <v>22.161084529505583</v>
      </c>
      <c r="I10">
        <f t="shared" si="15"/>
        <v>7.9200000000000007E-2</v>
      </c>
      <c r="J10" s="1">
        <f t="shared" si="9"/>
        <v>2769.943593875907</v>
      </c>
      <c r="K10">
        <f t="shared" si="0"/>
        <v>1.2208432497529849</v>
      </c>
      <c r="L10">
        <f t="shared" si="10"/>
        <v>0.70501868090613673</v>
      </c>
      <c r="M10">
        <f t="shared" si="1"/>
        <v>1060.9121110275546</v>
      </c>
      <c r="N10">
        <f t="shared" si="2"/>
        <v>38.200747236245476</v>
      </c>
      <c r="Q10">
        <f t="shared" si="16"/>
        <v>7.9200000000000007E-2</v>
      </c>
      <c r="R10">
        <v>6.4666483298375264</v>
      </c>
      <c r="S10">
        <f t="shared" si="11"/>
        <v>0</v>
      </c>
      <c r="T10">
        <f t="shared" si="3"/>
        <v>40.842833967834054</v>
      </c>
      <c r="U10">
        <f t="shared" si="4"/>
        <v>0.71851648109305843</v>
      </c>
      <c r="W10">
        <f t="shared" si="17"/>
        <v>7.9200000000000007E-2</v>
      </c>
      <c r="X10" s="1">
        <f t="shared" si="12"/>
        <v>2769.943593875907</v>
      </c>
      <c r="Y10">
        <f t="shared" si="5"/>
        <v>1.2208432497529849</v>
      </c>
      <c r="Z10">
        <f t="shared" si="13"/>
        <v>0.70501868090613673</v>
      </c>
      <c r="AA10">
        <f t="shared" si="14"/>
        <v>18.566670458969</v>
      </c>
      <c r="AB10">
        <f t="shared" si="6"/>
        <v>6.4908666721783028</v>
      </c>
      <c r="AC10">
        <f t="shared" si="7"/>
        <v>40.727754988474572</v>
      </c>
      <c r="AD10">
        <f t="shared" si="8"/>
        <v>2.5091333278216972</v>
      </c>
    </row>
    <row r="11" spans="1:60" x14ac:dyDescent="0.3">
      <c r="A11" t="s">
        <v>6</v>
      </c>
      <c r="B11">
        <v>10</v>
      </c>
      <c r="F11" s="1"/>
      <c r="I11">
        <f t="shared" si="15"/>
        <v>9.240000000000001E-2</v>
      </c>
      <c r="J11" s="1">
        <f t="shared" si="9"/>
        <v>2672.2378777572635</v>
      </c>
      <c r="K11">
        <f t="shared" si="0"/>
        <v>1.1777797865657011</v>
      </c>
      <c r="L11">
        <f t="shared" si="10"/>
        <v>0.69203827911268334</v>
      </c>
      <c r="M11">
        <f t="shared" si="1"/>
        <v>1041.3792024087659</v>
      </c>
      <c r="N11">
        <f t="shared" si="2"/>
        <v>37.681531164507334</v>
      </c>
      <c r="Q11">
        <f t="shared" si="16"/>
        <v>9.240000000000001E-2</v>
      </c>
      <c r="R11">
        <v>6.5878458111078233</v>
      </c>
      <c r="S11">
        <f t="shared" si="11"/>
        <v>0</v>
      </c>
      <c r="T11">
        <f t="shared" si="3"/>
        <v>40.275414222545443</v>
      </c>
      <c r="U11">
        <f t="shared" si="4"/>
        <v>0.73198286790086931</v>
      </c>
      <c r="W11">
        <f t="shared" si="17"/>
        <v>9.240000000000001E-2</v>
      </c>
      <c r="X11" s="1">
        <f t="shared" si="12"/>
        <v>2672.2378777572635</v>
      </c>
      <c r="Y11">
        <f t="shared" si="5"/>
        <v>1.1777797865657011</v>
      </c>
      <c r="Z11">
        <f t="shared" si="13"/>
        <v>0.69203827911268334</v>
      </c>
      <c r="AA11">
        <f t="shared" si="14"/>
        <v>17.977082773629164</v>
      </c>
      <c r="AB11">
        <f t="shared" si="6"/>
        <v>6.6178463593838028</v>
      </c>
      <c r="AC11">
        <f t="shared" si="7"/>
        <v>40.138167303134736</v>
      </c>
      <c r="AD11">
        <f t="shared" si="8"/>
        <v>2.3821536406161972</v>
      </c>
    </row>
    <row r="12" spans="1:60" x14ac:dyDescent="0.3">
      <c r="A12" t="s">
        <v>11</v>
      </c>
      <c r="B12">
        <v>5500</v>
      </c>
      <c r="F12" s="1"/>
      <c r="I12">
        <f t="shared" si="15"/>
        <v>0.10560000000000001</v>
      </c>
      <c r="J12" s="1">
        <f t="shared" si="9"/>
        <v>2581.1901633189414</v>
      </c>
      <c r="K12">
        <f t="shared" si="0"/>
        <v>1.1376508150504629</v>
      </c>
      <c r="L12">
        <f t="shared" si="10"/>
        <v>0.67942878097181225</v>
      </c>
      <c r="M12">
        <f t="shared" si="1"/>
        <v>1022.404429606383</v>
      </c>
      <c r="N12">
        <f t="shared" si="2"/>
        <v>37.17715123887249</v>
      </c>
      <c r="Q12">
        <f t="shared" si="16"/>
        <v>0.10560000000000001</v>
      </c>
      <c r="R12">
        <v>6.7158756475463957</v>
      </c>
      <c r="S12">
        <f t="shared" si="11"/>
        <v>0</v>
      </c>
      <c r="T12">
        <f t="shared" si="3"/>
        <v>39.698251014879645</v>
      </c>
      <c r="U12">
        <f t="shared" si="4"/>
        <v>0.74620840528293286</v>
      </c>
      <c r="W12">
        <f t="shared" si="17"/>
        <v>0.10560000000000001</v>
      </c>
      <c r="X12" s="1">
        <f t="shared" si="12"/>
        <v>2581.1901633189414</v>
      </c>
      <c r="Y12">
        <f t="shared" si="5"/>
        <v>1.1376508150504629</v>
      </c>
      <c r="Z12">
        <f t="shared" si="13"/>
        <v>0.67942878097181225</v>
      </c>
      <c r="AA12">
        <f t="shared" si="14"/>
        <v>17.382770423990934</v>
      </c>
      <c r="AB12">
        <f t="shared" si="6"/>
        <v>6.7509727853556685</v>
      </c>
      <c r="AC12">
        <f t="shared" si="7"/>
        <v>39.543854953496513</v>
      </c>
      <c r="AD12">
        <f t="shared" si="8"/>
        <v>2.2490272146443315</v>
      </c>
    </row>
    <row r="13" spans="1:60" x14ac:dyDescent="0.3">
      <c r="A13" t="s">
        <v>7</v>
      </c>
      <c r="B13">
        <v>32.161084529505587</v>
      </c>
      <c r="F13" s="1">
        <f>To-Tb</f>
        <v>17.838915470494413</v>
      </c>
      <c r="I13">
        <f t="shared" si="15"/>
        <v>0.11880000000000002</v>
      </c>
      <c r="J13" s="1">
        <f t="shared" si="9"/>
        <v>2496.1423254969591</v>
      </c>
      <c r="K13">
        <f t="shared" si="0"/>
        <v>1.1001662688161595</v>
      </c>
      <c r="L13">
        <f t="shared" si="10"/>
        <v>0.66718425778203194</v>
      </c>
      <c r="M13">
        <f t="shared" si="1"/>
        <v>1003.9788711104017</v>
      </c>
      <c r="N13">
        <f t="shared" si="2"/>
        <v>36.687370311281278</v>
      </c>
      <c r="Q13">
        <f t="shared" si="16"/>
        <v>0.11880000000000002</v>
      </c>
      <c r="R13">
        <v>6.8511649520760374</v>
      </c>
      <c r="S13">
        <f t="shared" si="11"/>
        <v>0</v>
      </c>
      <c r="T13">
        <f t="shared" si="3"/>
        <v>39.111802468733885</v>
      </c>
      <c r="U13">
        <f t="shared" si="4"/>
        <v>0.76124055023067083</v>
      </c>
      <c r="W13">
        <f t="shared" si="17"/>
        <v>0.11880000000000002</v>
      </c>
      <c r="X13" s="1">
        <f t="shared" si="12"/>
        <v>2496.1423254969591</v>
      </c>
      <c r="Y13">
        <f t="shared" si="5"/>
        <v>1.1001662688161595</v>
      </c>
      <c r="Z13">
        <f t="shared" si="13"/>
        <v>0.66718425778203194</v>
      </c>
      <c r="AA13">
        <f t="shared" si="14"/>
        <v>16.784161540056047</v>
      </c>
      <c r="AB13">
        <f t="shared" si="6"/>
        <v>6.8905878459706207</v>
      </c>
      <c r="AC13">
        <f t="shared" si="7"/>
        <v>38.94524606956162</v>
      </c>
      <c r="AD13">
        <f t="shared" si="8"/>
        <v>2.1094121540293793</v>
      </c>
    </row>
    <row r="14" spans="1:60" x14ac:dyDescent="0.3">
      <c r="A14" t="s">
        <v>4</v>
      </c>
      <c r="F14" s="1"/>
      <c r="I14">
        <f t="shared" si="15"/>
        <v>0.13200000000000001</v>
      </c>
      <c r="J14" s="1">
        <f t="shared" si="9"/>
        <v>2416.5202108963094</v>
      </c>
      <c r="K14">
        <f t="shared" si="0"/>
        <v>1.0650730917001434</v>
      </c>
      <c r="L14">
        <f t="shared" si="10"/>
        <v>0.65529734105695758</v>
      </c>
      <c r="M14">
        <f t="shared" si="1"/>
        <v>986.09143882250976</v>
      </c>
      <c r="N14">
        <f t="shared" si="2"/>
        <v>36.211893642278305</v>
      </c>
      <c r="Q14">
        <f t="shared" si="16"/>
        <v>0.13200000000000001</v>
      </c>
      <c r="R14">
        <v>6.9941866180162489</v>
      </c>
      <c r="S14">
        <f t="shared" si="11"/>
        <v>0</v>
      </c>
      <c r="T14">
        <f t="shared" si="3"/>
        <v>38.516505443505004</v>
      </c>
      <c r="U14">
        <f t="shared" si="4"/>
        <v>0.77713184644624989</v>
      </c>
      <c r="W14">
        <f t="shared" si="17"/>
        <v>0.13200000000000001</v>
      </c>
      <c r="X14" s="1">
        <f t="shared" si="12"/>
        <v>2416.5202108963094</v>
      </c>
      <c r="Y14">
        <f t="shared" si="5"/>
        <v>1.0650730917001434</v>
      </c>
      <c r="Z14">
        <f t="shared" si="13"/>
        <v>0.65529734105695758</v>
      </c>
      <c r="AA14">
        <f t="shared" si="14"/>
        <v>16.181635204316557</v>
      </c>
      <c r="AB14">
        <f t="shared" si="6"/>
        <v>7.0370720466724093</v>
      </c>
      <c r="AC14">
        <f t="shared" si="7"/>
        <v>38.342719733822136</v>
      </c>
      <c r="AD14">
        <f t="shared" si="8"/>
        <v>1.9629279533275907</v>
      </c>
    </row>
    <row r="15" spans="1:60" x14ac:dyDescent="0.3">
      <c r="A15" t="s">
        <v>8</v>
      </c>
      <c r="B15">
        <v>0.17599999999999999</v>
      </c>
      <c r="F15" s="1"/>
      <c r="I15">
        <f t="shared" si="15"/>
        <v>0.1452</v>
      </c>
      <c r="J15" s="1">
        <f t="shared" si="9"/>
        <v>2341.8206591160692</v>
      </c>
      <c r="K15">
        <f t="shared" si="0"/>
        <v>1.0321495174612647</v>
      </c>
      <c r="L15">
        <f t="shared" si="10"/>
        <v>0.64375960795501908</v>
      </c>
      <c r="M15">
        <f t="shared" si="1"/>
        <v>968.72945805071265</v>
      </c>
      <c r="N15">
        <f t="shared" si="2"/>
        <v>35.750384318200766</v>
      </c>
      <c r="Q15">
        <f t="shared" si="16"/>
        <v>0.1452</v>
      </c>
      <c r="R15">
        <v>7.145464539062572</v>
      </c>
      <c r="S15">
        <f t="shared" si="11"/>
        <v>0</v>
      </c>
      <c r="T15">
        <f t="shared" si="3"/>
        <v>37.912777353411428</v>
      </c>
      <c r="U15">
        <f t="shared" si="4"/>
        <v>0.79394050434028574</v>
      </c>
      <c r="W15">
        <f t="shared" si="17"/>
        <v>0.1452</v>
      </c>
      <c r="X15" s="1">
        <f t="shared" si="12"/>
        <v>2341.8206591160692</v>
      </c>
      <c r="Y15">
        <f t="shared" si="5"/>
        <v>1.0321495174612647</v>
      </c>
      <c r="Z15">
        <f t="shared" si="13"/>
        <v>0.64375960795501908</v>
      </c>
      <c r="AA15">
        <f t="shared" si="14"/>
        <v>15.575528107606864</v>
      </c>
      <c r="AB15">
        <f t="shared" si="6"/>
        <v>7.1908478290056337</v>
      </c>
      <c r="AC15">
        <f t="shared" si="7"/>
        <v>37.736612637112444</v>
      </c>
      <c r="AD15">
        <f t="shared" si="8"/>
        <v>1.8091521709943663</v>
      </c>
    </row>
    <row r="16" spans="1:60" x14ac:dyDescent="0.3">
      <c r="A16" t="s">
        <v>34</v>
      </c>
      <c r="B16">
        <f>Ro+Ri</f>
        <v>0.26400000000000001</v>
      </c>
      <c r="F16" s="1"/>
      <c r="I16">
        <f t="shared" si="15"/>
        <v>0.15839999999999999</v>
      </c>
      <c r="J16" s="1">
        <f t="shared" si="9"/>
        <v>2271.6008590781435</v>
      </c>
      <c r="K16">
        <f t="shared" si="0"/>
        <v>1.0012003786178452</v>
      </c>
      <c r="L16">
        <f t="shared" si="10"/>
        <v>0.63256188850933559</v>
      </c>
      <c r="M16">
        <f t="shared" si="1"/>
        <v>951.87912982884814</v>
      </c>
      <c r="N16">
        <f t="shared" si="2"/>
        <v>35.302475540373422</v>
      </c>
      <c r="Q16">
        <f t="shared" si="16"/>
        <v>0.15839999999999999</v>
      </c>
      <c r="R16">
        <v>7.3055796587440414</v>
      </c>
      <c r="S16">
        <f t="shared" si="11"/>
        <v>0</v>
      </c>
      <c r="T16">
        <f t="shared" si="3"/>
        <v>37.301017863357217</v>
      </c>
      <c r="U16">
        <f t="shared" si="4"/>
        <v>0.81173107319378235</v>
      </c>
      <c r="W16">
        <f t="shared" si="17"/>
        <v>0.15839999999999999</v>
      </c>
      <c r="X16" s="1">
        <f t="shared" si="12"/>
        <v>2271.6008590781435</v>
      </c>
      <c r="Y16">
        <f t="shared" si="5"/>
        <v>1.0012003786178452</v>
      </c>
      <c r="Z16">
        <f t="shared" si="13"/>
        <v>0.63256188850933559</v>
      </c>
      <c r="AA16">
        <f t="shared" si="14"/>
        <v>14.966140180007834</v>
      </c>
      <c r="AB16">
        <f t="shared" si="6"/>
        <v>7.3523835519968976</v>
      </c>
      <c r="AC16">
        <f t="shared" si="7"/>
        <v>37.127224709513413</v>
      </c>
      <c r="AD16">
        <f t="shared" si="8"/>
        <v>1.6476164480031024</v>
      </c>
    </row>
    <row r="17" spans="1:30" x14ac:dyDescent="0.3">
      <c r="A17" t="s">
        <v>31</v>
      </c>
      <c r="B17">
        <v>45</v>
      </c>
      <c r="I17">
        <f t="shared" si="15"/>
        <v>0.17159999999999997</v>
      </c>
      <c r="J17" s="1">
        <f t="shared" si="9"/>
        <v>2205.46956452001</v>
      </c>
      <c r="K17">
        <f t="shared" si="0"/>
        <v>0.97205323470588134</v>
      </c>
      <c r="L17">
        <f t="shared" si="10"/>
        <v>0.6216945098294816</v>
      </c>
      <c r="M17">
        <f t="shared" si="1"/>
        <v>935.52589839140387</v>
      </c>
      <c r="N17">
        <f t="shared" si="2"/>
        <v>34.867780393179267</v>
      </c>
      <c r="Q17">
        <f t="shared" si="16"/>
        <v>0.17159999999999997</v>
      </c>
      <c r="R17">
        <v>7.4751769938843857</v>
      </c>
      <c r="S17">
        <f t="shared" si="11"/>
        <v>0</v>
      </c>
      <c r="T17">
        <f t="shared" si="3"/>
        <v>36.681610472731904</v>
      </c>
      <c r="U17">
        <f t="shared" si="4"/>
        <v>0.83057522154270957</v>
      </c>
      <c r="W17">
        <f t="shared" si="17"/>
        <v>0.17159999999999997</v>
      </c>
      <c r="X17" s="1">
        <f t="shared" si="12"/>
        <v>2205.46956452001</v>
      </c>
      <c r="Y17">
        <f t="shared" si="5"/>
        <v>0.97205323470588134</v>
      </c>
      <c r="Z17">
        <f t="shared" si="13"/>
        <v>0.6216945098294816</v>
      </c>
      <c r="AA17">
        <f t="shared" si="14"/>
        <v>14.353739370186943</v>
      </c>
      <c r="AB17">
        <f t="shared" si="6"/>
        <v>7.5221982058067951</v>
      </c>
      <c r="AC17">
        <f t="shared" si="7"/>
        <v>36.514823899692516</v>
      </c>
      <c r="AD17">
        <f t="shared" si="8"/>
        <v>1.4778017941932049</v>
      </c>
    </row>
    <row r="18" spans="1:30" x14ac:dyDescent="0.3">
      <c r="A18" t="s">
        <v>32</v>
      </c>
      <c r="B18">
        <v>2.5399999999999999E-2</v>
      </c>
      <c r="I18">
        <f t="shared" si="15"/>
        <v>0.18479999999999996</v>
      </c>
      <c r="J18" s="1">
        <f t="shared" si="9"/>
        <v>2143.0798004987537</v>
      </c>
      <c r="K18">
        <f t="shared" si="0"/>
        <v>0.94455515769542053</v>
      </c>
      <c r="L18">
        <f t="shared" si="10"/>
        <v>0.61114748951961562</v>
      </c>
      <c r="M18">
        <f t="shared" si="1"/>
        <v>919.65474222911757</v>
      </c>
      <c r="N18">
        <f t="shared" si="2"/>
        <v>34.445899580784626</v>
      </c>
      <c r="Q18">
        <f t="shared" si="16"/>
        <v>0.18479999999999996</v>
      </c>
      <c r="R18">
        <v>7.6549738074711291</v>
      </c>
      <c r="S18">
        <f t="shared" si="11"/>
        <v>0</v>
      </c>
      <c r="T18">
        <f t="shared" si="3"/>
        <v>36.054923998680508</v>
      </c>
      <c r="U18">
        <f t="shared" si="4"/>
        <v>0.85055264527456986</v>
      </c>
      <c r="W18">
        <f t="shared" si="17"/>
        <v>0.18479999999999996</v>
      </c>
      <c r="X18" s="1">
        <f t="shared" si="12"/>
        <v>2143.0798004987537</v>
      </c>
      <c r="Y18">
        <f t="shared" si="5"/>
        <v>0.94455515769542053</v>
      </c>
      <c r="Z18">
        <f t="shared" si="13"/>
        <v>0.61114748951961562</v>
      </c>
      <c r="AA18">
        <f t="shared" si="14"/>
        <v>13.738565715249841</v>
      </c>
      <c r="AB18">
        <f t="shared" si="6"/>
        <v>7.7008669569172286</v>
      </c>
      <c r="AC18">
        <f t="shared" si="7"/>
        <v>35.899650244755421</v>
      </c>
      <c r="AD18">
        <f t="shared" si="8"/>
        <v>1.2991330430827714</v>
      </c>
    </row>
    <row r="19" spans="1:30" x14ac:dyDescent="0.3">
      <c r="A19" t="s">
        <v>33</v>
      </c>
      <c r="B19">
        <v>2.2100000000000002E-2</v>
      </c>
      <c r="I19">
        <f t="shared" si="15"/>
        <v>0.19799999999999995</v>
      </c>
      <c r="J19" s="1">
        <f t="shared" si="9"/>
        <v>2084.1227737779463</v>
      </c>
      <c r="K19">
        <f t="shared" si="0"/>
        <v>0.91857004801421993</v>
      </c>
      <c r="L19">
        <f t="shared" si="10"/>
        <v>0.60091068818860904</v>
      </c>
      <c r="M19">
        <f t="shared" si="1"/>
        <v>904.25040358621891</v>
      </c>
      <c r="N19">
        <f t="shared" si="2"/>
        <v>34.036427527544362</v>
      </c>
      <c r="Q19">
        <f t="shared" si="16"/>
        <v>0.19799999999999995</v>
      </c>
      <c r="R19">
        <v>7.8457691446838629</v>
      </c>
      <c r="S19">
        <f t="shared" si="11"/>
        <v>0</v>
      </c>
      <c r="T19">
        <f t="shared" si="3"/>
        <v>35.421313970306329</v>
      </c>
      <c r="U19">
        <f t="shared" si="4"/>
        <v>0.87175212718709583</v>
      </c>
      <c r="W19">
        <f t="shared" si="17"/>
        <v>0.19799999999999995</v>
      </c>
      <c r="X19" s="1">
        <f t="shared" si="12"/>
        <v>2084.1227737779463</v>
      </c>
      <c r="Y19">
        <f t="shared" si="5"/>
        <v>0.91857004801421993</v>
      </c>
      <c r="Z19">
        <f t="shared" si="13"/>
        <v>0.60091068818860904</v>
      </c>
      <c r="AA19">
        <f t="shared" si="14"/>
        <v>13.120834817719476</v>
      </c>
      <c r="AB19">
        <f t="shared" si="6"/>
        <v>7.8890276496132339</v>
      </c>
      <c r="AC19">
        <f t="shared" si="7"/>
        <v>35.281919347225056</v>
      </c>
      <c r="AD19">
        <f t="shared" si="8"/>
        <v>1.1109723503867661</v>
      </c>
    </row>
    <row r="20" spans="1:30" x14ac:dyDescent="0.3">
      <c r="I20">
        <f t="shared" si="15"/>
        <v>0.21119999999999994</v>
      </c>
      <c r="J20" s="1">
        <f t="shared" si="9"/>
        <v>2028.3227614692437</v>
      </c>
      <c r="K20">
        <f t="shared" si="0"/>
        <v>0.89397638173385707</v>
      </c>
      <c r="L20">
        <f t="shared" si="10"/>
        <v>0.59097392901607027</v>
      </c>
      <c r="M20">
        <f t="shared" si="1"/>
        <v>889.29756838338244</v>
      </c>
      <c r="N20">
        <f t="shared" si="2"/>
        <v>33.638957160642811</v>
      </c>
      <c r="Q20">
        <f t="shared" si="16"/>
        <v>0.21119999999999994</v>
      </c>
      <c r="R20">
        <v>8.0484549937068444</v>
      </c>
      <c r="S20">
        <f t="shared" si="11"/>
        <v>0</v>
      </c>
      <c r="T20">
        <f t="shared" si="3"/>
        <v>34.781123945092773</v>
      </c>
      <c r="U20">
        <f t="shared" si="4"/>
        <v>0.89427277707853825</v>
      </c>
      <c r="W20">
        <f t="shared" si="17"/>
        <v>0.21119999999999994</v>
      </c>
      <c r="X20" s="1">
        <f t="shared" si="12"/>
        <v>2028.3227614692437</v>
      </c>
      <c r="Y20">
        <f t="shared" si="5"/>
        <v>0.89397638173385707</v>
      </c>
      <c r="Z20">
        <f t="shared" si="13"/>
        <v>0.59097392901607027</v>
      </c>
      <c r="AA20">
        <f t="shared" si="14"/>
        <v>12.500740825568712</v>
      </c>
      <c r="AB20">
        <f t="shared" si="6"/>
        <v>8.0873884188995131</v>
      </c>
      <c r="AC20">
        <f t="shared" si="7"/>
        <v>34.661825355074285</v>
      </c>
      <c r="AD20">
        <f t="shared" si="8"/>
        <v>0.9126115811004869</v>
      </c>
    </row>
    <row r="21" spans="1:30" x14ac:dyDescent="0.3">
      <c r="I21">
        <f t="shared" si="15"/>
        <v>0.22439999999999993</v>
      </c>
      <c r="J21" s="1">
        <f t="shared" si="9"/>
        <v>1975.4327993678619</v>
      </c>
      <c r="K21">
        <f t="shared" si="0"/>
        <v>0.87066531021820515</v>
      </c>
      <c r="L21">
        <f t="shared" si="10"/>
        <v>0.58132709079769562</v>
      </c>
      <c r="M21">
        <f t="shared" si="1"/>
        <v>874.78100623237219</v>
      </c>
      <c r="N21">
        <f t="shared" si="2"/>
        <v>33.25308363190782</v>
      </c>
      <c r="Q21">
        <f t="shared" si="16"/>
        <v>0.22439999999999993</v>
      </c>
      <c r="R21">
        <v>8.2640293930556226</v>
      </c>
      <c r="S21">
        <f t="shared" si="11"/>
        <v>0</v>
      </c>
      <c r="T21">
        <f t="shared" si="3"/>
        <v>34.134686758635027</v>
      </c>
      <c r="U21">
        <f t="shared" si="4"/>
        <v>0.91822548811729143</v>
      </c>
      <c r="W21">
        <f t="shared" si="17"/>
        <v>0.22439999999999993</v>
      </c>
      <c r="X21" s="1">
        <f t="shared" si="12"/>
        <v>1975.4327993678619</v>
      </c>
      <c r="Y21">
        <f t="shared" si="5"/>
        <v>0.87066531021820515</v>
      </c>
      <c r="Z21">
        <f t="shared" si="13"/>
        <v>0.58132709079769562</v>
      </c>
      <c r="AA21">
        <f t="shared" si="14"/>
        <v>11.878458994408476</v>
      </c>
      <c r="AB21">
        <f t="shared" si="6"/>
        <v>8.2967366067971131</v>
      </c>
      <c r="AC21">
        <f t="shared" si="7"/>
        <v>34.039543523914055</v>
      </c>
      <c r="AD21">
        <f t="shared" si="8"/>
        <v>0.70326339320288689</v>
      </c>
    </row>
    <row r="22" spans="1:30" x14ac:dyDescent="0.3">
      <c r="I22">
        <f t="shared" si="15"/>
        <v>0.23759999999999992</v>
      </c>
      <c r="J22" s="1">
        <f t="shared" si="9"/>
        <v>1925.2310277233271</v>
      </c>
      <c r="K22">
        <f t="shared" si="0"/>
        <v>0.84853904953427839</v>
      </c>
      <c r="L22">
        <f t="shared" si="10"/>
        <v>0.57196017965303381</v>
      </c>
      <c r="M22">
        <f t="shared" si="1"/>
        <v>860.68567834188514</v>
      </c>
      <c r="N22">
        <f t="shared" si="2"/>
        <v>32.87840718612135</v>
      </c>
      <c r="Q22">
        <f t="shared" si="16"/>
        <v>0.23759999999999992</v>
      </c>
      <c r="R22">
        <v>8.4936118830620835</v>
      </c>
      <c r="S22">
        <f t="shared" si="11"/>
        <v>0</v>
      </c>
      <c r="T22">
        <f t="shared" si="3"/>
        <v>33.482325718613524</v>
      </c>
      <c r="U22">
        <f t="shared" si="4"/>
        <v>0.94373465367356479</v>
      </c>
      <c r="W22">
        <f t="shared" si="17"/>
        <v>0.23759999999999992</v>
      </c>
      <c r="X22" s="1">
        <f t="shared" si="12"/>
        <v>1925.2310277233271</v>
      </c>
      <c r="Y22">
        <f t="shared" si="5"/>
        <v>0.84853904953427839</v>
      </c>
      <c r="Z22">
        <f t="shared" si="13"/>
        <v>0.57196017965303381</v>
      </c>
      <c r="AA22">
        <f t="shared" si="14"/>
        <v>11.254147897238092</v>
      </c>
      <c r="AB22">
        <f t="shared" si="6"/>
        <v>8.5179492191480009</v>
      </c>
      <c r="AC22">
        <f t="shared" si="7"/>
        <v>33.415232426743671</v>
      </c>
      <c r="AD22">
        <f t="shared" si="8"/>
        <v>0.48205078085199915</v>
      </c>
    </row>
    <row r="23" spans="1:30" x14ac:dyDescent="0.3">
      <c r="I23">
        <f t="shared" si="15"/>
        <v>0.25079999999999991</v>
      </c>
      <c r="J23" s="1">
        <f t="shared" si="9"/>
        <v>1877.5175803918894</v>
      </c>
      <c r="K23">
        <f t="shared" si="0"/>
        <v>0.82750950935670331</v>
      </c>
      <c r="L23">
        <f t="shared" si="10"/>
        <v>0.56286338358016408</v>
      </c>
      <c r="M23">
        <f t="shared" si="1"/>
        <v>846.99681961143085</v>
      </c>
      <c r="N23">
        <f t="shared" si="2"/>
        <v>32.51453534320656</v>
      </c>
      <c r="Q23">
        <f t="shared" si="16"/>
        <v>0.25079999999999991</v>
      </c>
      <c r="R23">
        <v>8.7384617956513022</v>
      </c>
      <c r="S23">
        <f t="shared" si="11"/>
        <v>0</v>
      </c>
      <c r="T23">
        <f t="shared" si="3"/>
        <v>32.824355753870371</v>
      </c>
      <c r="U23">
        <f t="shared" si="4"/>
        <v>0.97094019951681132</v>
      </c>
      <c r="W23">
        <f t="shared" si="17"/>
        <v>0.25079999999999991</v>
      </c>
      <c r="X23" s="1">
        <f t="shared" si="12"/>
        <v>1877.5175803918894</v>
      </c>
      <c r="Y23">
        <f t="shared" si="5"/>
        <v>0.82750950935670331</v>
      </c>
      <c r="Z23">
        <f t="shared" si="13"/>
        <v>0.56286338358016408</v>
      </c>
      <c r="AA23">
        <f t="shared" si="14"/>
        <v>10.627951335993501</v>
      </c>
      <c r="AB23">
        <f t="shared" si="6"/>
        <v>8.7520052161356432</v>
      </c>
      <c r="AC23">
        <f t="shared" si="7"/>
        <v>32.789035865499073</v>
      </c>
      <c r="AD23">
        <f t="shared" si="8"/>
        <v>0.2479947838643568</v>
      </c>
    </row>
    <row r="24" spans="1:30" x14ac:dyDescent="0.3">
      <c r="I24">
        <f t="shared" si="15"/>
        <v>0.2639999999999999</v>
      </c>
      <c r="J24" s="1">
        <f t="shared" si="9"/>
        <v>1832.1119253830784</v>
      </c>
      <c r="K24">
        <f t="shared" si="0"/>
        <v>0.80749712082262726</v>
      </c>
      <c r="L24">
        <f t="shared" si="10"/>
        <v>0.55402711323763965</v>
      </c>
      <c r="M24">
        <f t="shared" si="1"/>
        <v>833.7</v>
      </c>
      <c r="N24">
        <f t="shared" si="2"/>
        <v>32.161084529505587</v>
      </c>
      <c r="Q24">
        <f t="shared" si="16"/>
        <v>0.2639999999999999</v>
      </c>
      <c r="R24">
        <v>9.0000000000000036</v>
      </c>
      <c r="S24">
        <f t="shared" si="11"/>
        <v>0</v>
      </c>
      <c r="T24">
        <f t="shared" si="3"/>
        <v>32.161084529505573</v>
      </c>
      <c r="U24">
        <f t="shared" si="4"/>
        <v>1.0000000000000004</v>
      </c>
      <c r="W24">
        <f t="shared" si="17"/>
        <v>0.2639999999999999</v>
      </c>
      <c r="X24" s="1">
        <f t="shared" si="12"/>
        <v>1832.1119253830784</v>
      </c>
      <c r="Y24">
        <f t="shared" si="5"/>
        <v>0.80749712082262726</v>
      </c>
      <c r="Z24">
        <f t="shared" si="13"/>
        <v>0.55402711323763965</v>
      </c>
      <c r="AA24">
        <f t="shared" si="14"/>
        <v>10.000000000000014</v>
      </c>
      <c r="AB24">
        <f t="shared" si="6"/>
        <v>8.9999999999999947</v>
      </c>
      <c r="AC24">
        <f t="shared" si="7"/>
        <v>32.161084529505594</v>
      </c>
      <c r="AD24">
        <f t="shared" si="8"/>
        <v>0</v>
      </c>
    </row>
    <row r="25" spans="1:30" x14ac:dyDescent="0.3">
      <c r="I25">
        <f t="shared" si="15"/>
        <v>0.27719999999999989</v>
      </c>
      <c r="J25" s="1">
        <f t="shared" si="9"/>
        <v>1788.8505821895535</v>
      </c>
      <c r="K25">
        <f t="shared" si="0"/>
        <v>0.78842983045258797</v>
      </c>
      <c r="L25">
        <f t="shared" si="10"/>
        <v>0.54544203168607552</v>
      </c>
      <c r="M25">
        <f t="shared" si="1"/>
        <v>820.7811692812063</v>
      </c>
      <c r="N25">
        <f t="shared" si="2"/>
        <v>31.817681267443017</v>
      </c>
      <c r="Q25">
        <f t="shared" si="16"/>
        <v>0.27719999999999989</v>
      </c>
      <c r="R25">
        <v>9.2798348807334303</v>
      </c>
      <c r="S25">
        <f t="shared" si="11"/>
        <v>0</v>
      </c>
      <c r="T25">
        <f t="shared" si="3"/>
        <v>31.49281353913344</v>
      </c>
      <c r="U25">
        <f t="shared" si="4"/>
        <v>1.0310927645259367</v>
      </c>
      <c r="W25">
        <f t="shared" si="17"/>
        <v>0.27719999999999989</v>
      </c>
      <c r="X25" s="1">
        <f t="shared" si="12"/>
        <v>1788.8505821895535</v>
      </c>
      <c r="Y25">
        <f t="shared" si="5"/>
        <v>0.78842983045258797</v>
      </c>
      <c r="Z25">
        <f t="shared" si="13"/>
        <v>0.54544203168607552</v>
      </c>
      <c r="AA25">
        <f t="shared" si="14"/>
        <v>9.3704129089556503</v>
      </c>
      <c r="AB25">
        <f t="shared" si="6"/>
        <v>9.2631625522374303</v>
      </c>
      <c r="AC25">
        <f t="shared" si="7"/>
        <v>31.531497438461226</v>
      </c>
      <c r="AD25">
        <f t="shared" si="8"/>
        <v>-0.26316255223743035</v>
      </c>
    </row>
    <row r="26" spans="1:30" x14ac:dyDescent="0.3">
      <c r="I26">
        <f t="shared" si="15"/>
        <v>0.29039999999999988</v>
      </c>
      <c r="J26" s="1">
        <f t="shared" si="9"/>
        <v>1747.585155058465</v>
      </c>
      <c r="K26">
        <f t="shared" si="0"/>
        <v>0.77024223332153241</v>
      </c>
      <c r="L26">
        <f t="shared" si="10"/>
        <v>0.53709907529921397</v>
      </c>
      <c r="M26">
        <f t="shared" si="1"/>
        <v>808.22668851025708</v>
      </c>
      <c r="N26">
        <f t="shared" si="2"/>
        <v>31.483963011968555</v>
      </c>
      <c r="Q26">
        <f t="shared" si="16"/>
        <v>0.29039999999999988</v>
      </c>
      <c r="R26">
        <v>9.5797935317821459</v>
      </c>
      <c r="S26">
        <f t="shared" si="11"/>
        <v>0</v>
      </c>
      <c r="T26">
        <f t="shared" si="3"/>
        <v>30.819839185870869</v>
      </c>
      <c r="U26">
        <f t="shared" si="4"/>
        <v>1.0644215035313496</v>
      </c>
      <c r="W26">
        <f t="shared" si="17"/>
        <v>0.29039999999999988</v>
      </c>
      <c r="X26" s="1">
        <f t="shared" si="12"/>
        <v>1747.585155058465</v>
      </c>
      <c r="Y26">
        <f t="shared" si="5"/>
        <v>0.77024223332153241</v>
      </c>
      <c r="Z26">
        <f t="shared" si="13"/>
        <v>0.53709907529921397</v>
      </c>
      <c r="AA26">
        <f t="shared" si="14"/>
        <v>8.7392986719260293</v>
      </c>
      <c r="AB26">
        <f t="shared" si="6"/>
        <v>9.542875785736241</v>
      </c>
      <c r="AC26">
        <f t="shared" si="7"/>
        <v>30.900383201431609</v>
      </c>
      <c r="AD26">
        <f t="shared" si="8"/>
        <v>-0.54287578573624096</v>
      </c>
    </row>
    <row r="27" spans="1:30" x14ac:dyDescent="0.3">
      <c r="I27">
        <f t="shared" si="15"/>
        <v>0.30359999999999987</v>
      </c>
      <c r="J27" s="1">
        <f t="shared" si="9"/>
        <v>1708.1806323374126</v>
      </c>
      <c r="K27">
        <f t="shared" si="0"/>
        <v>0.75287482350131274</v>
      </c>
      <c r="L27">
        <f t="shared" si="10"/>
        <v>0.52898946763250532</v>
      </c>
      <c r="M27">
        <f t="shared" si="1"/>
        <v>796.02335089339385</v>
      </c>
      <c r="N27">
        <f t="shared" si="2"/>
        <v>31.159578705300209</v>
      </c>
      <c r="Q27">
        <f t="shared" si="16"/>
        <v>0.30359999999999987</v>
      </c>
      <c r="R27">
        <v>9.9019594190987537</v>
      </c>
      <c r="S27">
        <f t="shared" si="11"/>
        <v>0</v>
      </c>
      <c r="T27">
        <f t="shared" si="3"/>
        <v>30.142453864318455</v>
      </c>
      <c r="U27">
        <f t="shared" si="4"/>
        <v>1.1002177132331949</v>
      </c>
      <c r="W27">
        <f t="shared" si="17"/>
        <v>0.30359999999999987</v>
      </c>
      <c r="X27" s="1">
        <f t="shared" si="12"/>
        <v>1708.1806323374126</v>
      </c>
      <c r="Y27">
        <f t="shared" si="5"/>
        <v>0.75287482350131274</v>
      </c>
      <c r="Z27">
        <f t="shared" si="13"/>
        <v>0.52898946763250532</v>
      </c>
      <c r="AA27">
        <f t="shared" si="14"/>
        <v>8.1067565887698834</v>
      </c>
      <c r="AB27">
        <f t="shared" si="6"/>
        <v>9.8407008226301347</v>
      </c>
      <c r="AC27">
        <f t="shared" si="7"/>
        <v>30.267841118275463</v>
      </c>
      <c r="AD27">
        <f t="shared" si="8"/>
        <v>-0.84070082263013468</v>
      </c>
    </row>
    <row r="28" spans="1:30" x14ac:dyDescent="0.3">
      <c r="I28">
        <f t="shared" si="15"/>
        <v>0.31679999999999986</v>
      </c>
      <c r="J28" s="1">
        <f t="shared" si="9"/>
        <v>1670.5139108249307</v>
      </c>
      <c r="K28">
        <f t="shared" si="0"/>
        <v>0.73627334367316466</v>
      </c>
      <c r="L28">
        <f t="shared" si="10"/>
        <v>0.52110472769642424</v>
      </c>
      <c r="M28">
        <f t="shared" si="1"/>
        <v>784.15839423757916</v>
      </c>
      <c r="N28">
        <f t="shared" si="2"/>
        <v>30.84418910785697</v>
      </c>
      <c r="Q28">
        <f t="shared" si="16"/>
        <v>0.31679999999999986</v>
      </c>
      <c r="R28">
        <v>10.248718121652264</v>
      </c>
      <c r="S28">
        <f t="shared" si="11"/>
        <v>0</v>
      </c>
      <c r="T28">
        <f t="shared" si="3"/>
        <v>29.460947056800858</v>
      </c>
      <c r="U28">
        <f t="shared" si="4"/>
        <v>1.1387464579613626</v>
      </c>
      <c r="W28">
        <f t="shared" si="17"/>
        <v>0.31679999999999986</v>
      </c>
      <c r="X28" s="1">
        <f t="shared" si="12"/>
        <v>1670.5139108249307</v>
      </c>
      <c r="Y28">
        <f t="shared" si="5"/>
        <v>0.73627334367316466</v>
      </c>
      <c r="Z28">
        <f t="shared" si="13"/>
        <v>0.52110472769642424</v>
      </c>
      <c r="AA28">
        <f t="shared" si="14"/>
        <v>7.4728776162326795</v>
      </c>
      <c r="AB28">
        <f t="shared" si="6"/>
        <v>10.158406096797059</v>
      </c>
      <c r="AC28">
        <f t="shared" si="7"/>
        <v>29.633962145738256</v>
      </c>
      <c r="AD28">
        <f t="shared" si="8"/>
        <v>-1.1584060967970586</v>
      </c>
    </row>
    <row r="29" spans="1:30" x14ac:dyDescent="0.3">
      <c r="I29">
        <f t="shared" si="15"/>
        <v>0.32999999999999985</v>
      </c>
      <c r="J29" s="1">
        <f t="shared" si="9"/>
        <v>1634.4725111441312</v>
      </c>
      <c r="K29">
        <f t="shared" si="0"/>
        <v>0.72038821893299465</v>
      </c>
      <c r="L29">
        <f t="shared" si="10"/>
        <v>0.51343667380604097</v>
      </c>
      <c r="M29">
        <f t="shared" si="1"/>
        <v>772.61950674333036</v>
      </c>
      <c r="N29">
        <f t="shared" si="2"/>
        <v>30.53746695224164</v>
      </c>
      <c r="Q29">
        <f t="shared" si="16"/>
        <v>0.32999999999999985</v>
      </c>
      <c r="R29">
        <v>10.622813234079128</v>
      </c>
      <c r="S29">
        <f t="shared" si="11"/>
        <v>0</v>
      </c>
      <c r="T29">
        <f t="shared" si="3"/>
        <v>28.775606458531524</v>
      </c>
      <c r="U29">
        <f t="shared" si="4"/>
        <v>1.1803125815643476</v>
      </c>
      <c r="W29">
        <f t="shared" si="17"/>
        <v>0.32999999999999985</v>
      </c>
      <c r="X29" s="1">
        <f t="shared" si="12"/>
        <v>1634.4725111441312</v>
      </c>
      <c r="Y29">
        <f t="shared" si="5"/>
        <v>0.72038821893299465</v>
      </c>
      <c r="Z29">
        <f t="shared" si="13"/>
        <v>0.51343667380604097</v>
      </c>
      <c r="AA29">
        <f t="shared" si="14"/>
        <v>6.8377452174807303</v>
      </c>
      <c r="AB29">
        <f t="shared" si="6"/>
        <v>10.498002425501388</v>
      </c>
      <c r="AC29">
        <f t="shared" si="7"/>
        <v>28.99882974698631</v>
      </c>
      <c r="AD29">
        <f t="shared" si="8"/>
        <v>-1.4980024255013884</v>
      </c>
    </row>
    <row r="30" spans="1:30" x14ac:dyDescent="0.3">
      <c r="I30">
        <f t="shared" si="15"/>
        <v>0.34319999999999984</v>
      </c>
      <c r="J30" s="1">
        <f t="shared" si="9"/>
        <v>1599.9534558994653</v>
      </c>
      <c r="K30">
        <f t="shared" si="0"/>
        <v>0.70517406234277613</v>
      </c>
      <c r="L30">
        <f t="shared" si="10"/>
        <v>0.5059774239551369</v>
      </c>
      <c r="M30">
        <f t="shared" si="1"/>
        <v>761.39482756768996</v>
      </c>
      <c r="N30">
        <f t="shared" si="2"/>
        <v>30.239096958205476</v>
      </c>
      <c r="Q30">
        <f t="shared" si="16"/>
        <v>0.34319999999999984</v>
      </c>
      <c r="R30">
        <v>11.027415150897687</v>
      </c>
      <c r="S30">
        <f t="shared" si="11"/>
        <v>0</v>
      </c>
      <c r="T30">
        <f t="shared" si="3"/>
        <v>28.086719148259693</v>
      </c>
      <c r="U30">
        <f t="shared" si="4"/>
        <v>1.225268350099743</v>
      </c>
      <c r="W30">
        <f t="shared" si="17"/>
        <v>0.34319999999999984</v>
      </c>
      <c r="X30" s="1">
        <f t="shared" si="12"/>
        <v>1599.9534558994653</v>
      </c>
      <c r="Y30">
        <f t="shared" si="5"/>
        <v>0.70517406234277613</v>
      </c>
      <c r="Z30">
        <f t="shared" si="13"/>
        <v>0.5059774239551369</v>
      </c>
      <c r="AA30">
        <f t="shared" si="14"/>
        <v>6.2014361109705973</v>
      </c>
      <c r="AB30">
        <f t="shared" si="6"/>
        <v>10.861785517937371</v>
      </c>
      <c r="AC30">
        <f t="shared" si="7"/>
        <v>28.362520640476177</v>
      </c>
      <c r="AD30">
        <f t="shared" si="8"/>
        <v>-1.8617855179373706</v>
      </c>
    </row>
    <row r="31" spans="1:30" x14ac:dyDescent="0.3">
      <c r="I31">
        <f t="shared" si="15"/>
        <v>0.35639999999999983</v>
      </c>
      <c r="J31" s="1">
        <f t="shared" si="9"/>
        <v>1566.8622870491713</v>
      </c>
      <c r="K31">
        <f t="shared" si="0"/>
        <v>0.69058924184078596</v>
      </c>
      <c r="L31">
        <f t="shared" si="10"/>
        <v>0.49871939348217842</v>
      </c>
      <c r="M31">
        <f t="shared" si="1"/>
        <v>750.47294331198202</v>
      </c>
      <c r="N31">
        <f t="shared" si="2"/>
        <v>29.948775739287136</v>
      </c>
      <c r="Q31">
        <f t="shared" si="16"/>
        <v>0.35639999999999983</v>
      </c>
      <c r="R31">
        <v>11.466206315589767</v>
      </c>
      <c r="S31">
        <f t="shared" si="11"/>
        <v>0</v>
      </c>
      <c r="T31">
        <f t="shared" si="3"/>
        <v>27.394572823478057</v>
      </c>
      <c r="U31">
        <f t="shared" si="4"/>
        <v>1.2740229239544185</v>
      </c>
      <c r="W31">
        <f t="shared" si="17"/>
        <v>0.35639999999999983</v>
      </c>
      <c r="X31" s="1">
        <f t="shared" si="12"/>
        <v>1566.8622870491713</v>
      </c>
      <c r="Y31">
        <f t="shared" si="5"/>
        <v>0.69058924184078596</v>
      </c>
      <c r="Z31">
        <f t="shared" si="13"/>
        <v>0.49871939348217842</v>
      </c>
      <c r="AA31">
        <f t="shared" si="14"/>
        <v>5.5640209321486935</v>
      </c>
      <c r="AB31">
        <f t="shared" si="6"/>
        <v>11.252387817778077</v>
      </c>
      <c r="AC31">
        <f t="shared" si="7"/>
        <v>27.725105461654273</v>
      </c>
      <c r="AD31">
        <f t="shared" si="8"/>
        <v>-2.252387817778077</v>
      </c>
    </row>
    <row r="32" spans="1:30" x14ac:dyDescent="0.3">
      <c r="I32">
        <f t="shared" si="15"/>
        <v>0.36959999999999982</v>
      </c>
      <c r="J32" s="1">
        <f t="shared" si="9"/>
        <v>1535.112202746456</v>
      </c>
      <c r="K32">
        <f t="shared" si="0"/>
        <v>0.67659549980728129</v>
      </c>
      <c r="L32">
        <f t="shared" si="10"/>
        <v>0.49165529064863744</v>
      </c>
      <c r="M32">
        <f t="shared" si="1"/>
        <v>739.84288136806958</v>
      </c>
      <c r="N32">
        <f t="shared" si="2"/>
        <v>29.666211625945497</v>
      </c>
      <c r="Q32">
        <f t="shared" si="16"/>
        <v>0.36959999999999982</v>
      </c>
      <c r="R32">
        <v>11.943487701503514</v>
      </c>
      <c r="S32">
        <f t="shared" si="11"/>
        <v>0</v>
      </c>
      <c r="T32">
        <f t="shared" si="3"/>
        <v>26.69945712259932</v>
      </c>
      <c r="U32">
        <f t="shared" si="4"/>
        <v>1.327054189055946</v>
      </c>
      <c r="W32">
        <f t="shared" si="17"/>
        <v>0.36959999999999982</v>
      </c>
      <c r="X32" s="1">
        <f t="shared" si="12"/>
        <v>1535.112202746456</v>
      </c>
      <c r="Y32">
        <f t="shared" si="5"/>
        <v>0.67659549980728129</v>
      </c>
      <c r="Z32">
        <f t="shared" si="13"/>
        <v>0.49165529064863744</v>
      </c>
      <c r="AA32">
        <f t="shared" si="14"/>
        <v>4.9255648194721715</v>
      </c>
      <c r="AB32">
        <f t="shared" si="6"/>
        <v>11.672842152489233</v>
      </c>
      <c r="AC32">
        <f t="shared" si="7"/>
        <v>27.086649348977751</v>
      </c>
      <c r="AD32">
        <f t="shared" si="8"/>
        <v>-2.672842152489233</v>
      </c>
    </row>
    <row r="33" spans="9:30" x14ac:dyDescent="0.3">
      <c r="I33">
        <f t="shared" si="15"/>
        <v>0.38279999999999981</v>
      </c>
      <c r="J33" s="1">
        <f t="shared" si="9"/>
        <v>1504.623297039996</v>
      </c>
      <c r="K33">
        <f t="shared" si="0"/>
        <v>0.66315761796507278</v>
      </c>
      <c r="L33">
        <f t="shared" si="10"/>
        <v>0.4847781106308956</v>
      </c>
      <c r="M33">
        <f t="shared" si="1"/>
        <v>729.49410087737169</v>
      </c>
      <c r="N33">
        <f t="shared" si="2"/>
        <v>29.391124425235823</v>
      </c>
      <c r="Q33">
        <f t="shared" si="16"/>
        <v>0.38279999999999981</v>
      </c>
      <c r="R33">
        <v>12.46431293284213</v>
      </c>
      <c r="S33">
        <f t="shared" si="11"/>
        <v>0</v>
      </c>
      <c r="T33">
        <f t="shared" si="3"/>
        <v>26.001665060897295</v>
      </c>
      <c r="U33">
        <f t="shared" si="4"/>
        <v>1.3849236592046812</v>
      </c>
      <c r="W33">
        <f t="shared" si="17"/>
        <v>0.38279999999999981</v>
      </c>
      <c r="X33" s="1">
        <f t="shared" si="12"/>
        <v>1504.623297039996</v>
      </c>
      <c r="Y33">
        <f t="shared" si="5"/>
        <v>0.66315761796507278</v>
      </c>
      <c r="Z33">
        <f t="shared" si="13"/>
        <v>0.4847781106308956</v>
      </c>
      <c r="AA33">
        <f t="shared" si="14"/>
        <v>4.2861279345618541</v>
      </c>
      <c r="AB33">
        <f t="shared" si="6"/>
        <v>12.126660441779554</v>
      </c>
      <c r="AC33">
        <f t="shared" si="7"/>
        <v>26.447212464067434</v>
      </c>
      <c r="AD33">
        <f t="shared" si="8"/>
        <v>-3.1266604417795545</v>
      </c>
    </row>
    <row r="34" spans="9:30" x14ac:dyDescent="0.3">
      <c r="I34">
        <f t="shared" si="15"/>
        <v>0.3959999999999998</v>
      </c>
      <c r="J34" s="1">
        <f t="shared" si="9"/>
        <v>1475.3218884120176</v>
      </c>
      <c r="K34">
        <f t="shared" si="0"/>
        <v>0.65024312143495899</v>
      </c>
      <c r="L34">
        <f t="shared" si="10"/>
        <v>0.47808112833004535</v>
      </c>
      <c r="M34">
        <f t="shared" si="1"/>
        <v>719.4164819110523</v>
      </c>
      <c r="N34">
        <f t="shared" si="2"/>
        <v>29.123245133201817</v>
      </c>
      <c r="Q34">
        <f t="shared" si="16"/>
        <v>0.3959999999999998</v>
      </c>
      <c r="R34">
        <v>13.034658758023724</v>
      </c>
      <c r="S34">
        <f t="shared" si="11"/>
        <v>0</v>
      </c>
      <c r="T34">
        <f t="shared" si="3"/>
        <v>25.301494612797228</v>
      </c>
      <c r="U34">
        <f t="shared" si="4"/>
        <v>1.4482954175581915</v>
      </c>
      <c r="W34">
        <f t="shared" si="17"/>
        <v>0.3959999999999998</v>
      </c>
      <c r="X34" s="1">
        <f t="shared" si="12"/>
        <v>1475.3218884120176</v>
      </c>
      <c r="Y34">
        <f t="shared" si="5"/>
        <v>0.65024312143495899</v>
      </c>
      <c r="Z34">
        <f t="shared" si="13"/>
        <v>0.47808112833004535</v>
      </c>
      <c r="AA34">
        <f t="shared" si="14"/>
        <v>3.6457659248859144</v>
      </c>
      <c r="AB34">
        <f t="shared" si="6"/>
        <v>12.617931784768585</v>
      </c>
      <c r="AC34">
        <f t="shared" si="7"/>
        <v>25.806850454391494</v>
      </c>
      <c r="AD34">
        <f t="shared" si="8"/>
        <v>-3.6179317847685848</v>
      </c>
    </row>
    <row r="35" spans="9:30" x14ac:dyDescent="0.3">
      <c r="I35">
        <f t="shared" si="15"/>
        <v>0.40919999999999979</v>
      </c>
      <c r="J35" s="1">
        <f t="shared" si="9"/>
        <v>1447.139925274957</v>
      </c>
      <c r="K35">
        <f t="shared" si="0"/>
        <v>0.63782201671039496</v>
      </c>
      <c r="L35">
        <f t="shared" si="10"/>
        <v>0.47155789032507489</v>
      </c>
      <c r="M35">
        <f t="shared" si="1"/>
        <v>709.60031336117265</v>
      </c>
      <c r="N35">
        <f t="shared" si="2"/>
        <v>28.862315613002995</v>
      </c>
      <c r="Q35">
        <f t="shared" si="16"/>
        <v>0.40919999999999979</v>
      </c>
      <c r="R35">
        <v>13.661689057383782</v>
      </c>
      <c r="S35">
        <f t="shared" si="11"/>
        <v>-4.0884730967416516E-7</v>
      </c>
      <c r="T35">
        <f t="shared" si="3"/>
        <v>24.599202187064336</v>
      </c>
      <c r="U35">
        <f t="shared" si="4"/>
        <v>1.5179654508204203</v>
      </c>
      <c r="W35">
        <f t="shared" si="17"/>
        <v>0.40919999999999979</v>
      </c>
      <c r="X35" s="1">
        <f t="shared" si="12"/>
        <v>1447.139925274957</v>
      </c>
      <c r="Y35">
        <f t="shared" si="5"/>
        <v>0.63782201671039496</v>
      </c>
      <c r="Z35">
        <f t="shared" si="13"/>
        <v>0.47155789032507489</v>
      </c>
      <c r="AA35">
        <f t="shared" si="14"/>
        <v>3.0045303361830449</v>
      </c>
      <c r="AB35">
        <f t="shared" si="6"/>
        <v>13.151445723232388</v>
      </c>
      <c r="AC35">
        <f t="shared" si="7"/>
        <v>25.165614865688624</v>
      </c>
      <c r="AD35">
        <f t="shared" si="8"/>
        <v>-4.1514457232323885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Φύλλο1</vt:lpstr>
      <vt:lpstr>Φύλλο2</vt:lpstr>
      <vt:lpstr>di</vt:lpstr>
      <vt:lpstr>do</vt:lpstr>
      <vt:lpstr>h</vt:lpstr>
      <vt:lpstr>hd</vt:lpstr>
      <vt:lpstr>ho</vt:lpstr>
      <vt:lpstr>Hvl</vt:lpstr>
      <vt:lpstr>kw</vt:lpstr>
      <vt:lpstr>m</vt:lpstr>
      <vt:lpstr>mo</vt:lpstr>
      <vt:lpstr>Qd</vt:lpstr>
      <vt:lpstr>Ri</vt:lpstr>
      <vt:lpstr>Ro</vt:lpstr>
      <vt:lpstr>Ta</vt:lpstr>
      <vt:lpstr>Ta_d</vt:lpstr>
      <vt:lpstr>Tb</vt:lpstr>
      <vt:lpstr>Tbd</vt:lpstr>
      <vt:lpstr>To</vt:lpstr>
      <vt:lpstr>Uc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</dc:creator>
  <cp:lastModifiedBy>Masteruser</cp:lastModifiedBy>
  <dcterms:created xsi:type="dcterms:W3CDTF">2015-08-27T08:03:19Z</dcterms:created>
  <dcterms:modified xsi:type="dcterms:W3CDTF">2022-03-16T11:52:24Z</dcterms:modified>
</cp:coreProperties>
</file>