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7560" activeTab="4"/>
  </bookViews>
  <sheets>
    <sheet name="ΤΥΠΟΙ" sheetId="1" r:id="rId1"/>
    <sheet name="ΝΣ-1" sheetId="2" r:id="rId2"/>
    <sheet name="ΝΣ-ΜΕ ΚΕΡΔΟΣ" sheetId="3" r:id="rId3"/>
    <sheet name="ΝΣ2" sheetId="4" r:id="rId4"/>
    <sheet name="ΠΛΑΝΟ1-ΠΛΑΙΣΙΟ" sheetId="5" r:id="rId5"/>
    <sheet name="BEP3-ΠΛΑΙΣΙΟ" sheetId="6" r:id="rId6"/>
    <sheet name="TFAT" sheetId="7" r:id="rId7"/>
  </sheets>
  <externalReferences>
    <externalReference r:id="rId10"/>
  </externalReferences>
  <definedNames>
    <definedName name="ALiab">#REF!</definedName>
    <definedName name="AR">#REF!</definedName>
    <definedName name="Assump">#REF!</definedName>
    <definedName name="Assump0">#REF!</definedName>
    <definedName name="Assump1">#REF!</definedName>
    <definedName name="Assump2">'[1]5-Breakeven'!$A$2:$F$9</definedName>
    <definedName name="BS0">#REF!</definedName>
    <definedName name="Budget">#REF!</definedName>
    <definedName name="BusSys">#REF!</definedName>
    <definedName name="BusSys0">#REF!</definedName>
    <definedName name="BusSys2">#REF!</definedName>
    <definedName name="CashFlow">#REF!</definedName>
    <definedName name="Chart">#REF!</definedName>
    <definedName name="Collect">#REF!</definedName>
    <definedName name="CS0">#REF!</definedName>
    <definedName name="Diagram">#REF!</definedName>
    <definedName name="Graph">#REF!</definedName>
    <definedName name="Graph0">#REF!</definedName>
    <definedName name="Graph11">#REF!</definedName>
    <definedName name="GraphBE">'[1]5-Breakeven'!$A$29:$I$47</definedName>
    <definedName name="GraphCF">#REF!</definedName>
    <definedName name="GraphPV">#REF!</definedName>
    <definedName name="GraphRead">#REF!</definedName>
    <definedName name="GraphSust">#REF!</definedName>
    <definedName name="Inven">#REF!</definedName>
    <definedName name="IS">#REF!</definedName>
    <definedName name="IS0">#REF!</definedName>
    <definedName name="PandL">'[1]5-Breakeven'!$A$11:$F$27</definedName>
    <definedName name="ProBS">#REF!</definedName>
    <definedName name="ProIS">#REF!</definedName>
    <definedName name="Results">#REF!</definedName>
    <definedName name="Sample">#REF!</definedName>
    <definedName name="StateBS">#REF!</definedName>
    <definedName name="StateCF">#REF!</definedName>
    <definedName name="StateIS">#REF!</definedName>
    <definedName name="TableAssump">#REF!</definedName>
    <definedName name="TableB">#REF!</definedName>
    <definedName name="TableBS">#REF!</definedName>
    <definedName name="Tablec">#REF!</definedName>
    <definedName name="TableCF">#REF!</definedName>
    <definedName name="TableCF1">#REF!</definedName>
    <definedName name="TableCS">#REF!</definedName>
    <definedName name="TableCS1">#REF!</definedName>
    <definedName name="TableDP">#REF!</definedName>
    <definedName name="TableDP1">#REF!</definedName>
    <definedName name="TableEPS">#REF!</definedName>
    <definedName name="TableFin">#REF!</definedName>
    <definedName name="TableFin1">#REF!</definedName>
    <definedName name="TableOrig">#REF!</definedName>
    <definedName name="TablePAT">#REF!</definedName>
    <definedName name="TablePAT1">#REF!</definedName>
    <definedName name="TablePref">#REF!</definedName>
    <definedName name="TablePV">#REF!</definedName>
    <definedName name="TableRes">#REF!</definedName>
    <definedName name="TableRes1">#REF!</definedName>
    <definedName name="TableZero">#REF!</definedName>
    <definedName name="Tips">#REF!</definedName>
  </definedNames>
  <calcPr fullCalcOnLoad="1"/>
</workbook>
</file>

<file path=xl/sharedStrings.xml><?xml version="1.0" encoding="utf-8"?>
<sst xmlns="http://schemas.openxmlformats.org/spreadsheetml/2006/main" count="184" uniqueCount="116">
  <si>
    <t>Ένα μπάρ σερβίρει μόνο μπύρες.Ένα κιβώτιο 20 φιαλών έχει Τιμή Αγοράς 2000 δρχ.Η Τιμή Πώλησης μιας φιάλης είναι 350 δρχ.Το κατάστημα έχει μηνιαίο ενοίκιο 500,000 δρχ και απασχολεί 2 σερβιτόρους με βασικό μηνιαίο μισθό 150,000 δρχ. ΈκαστοςΠόσες φιάλες μπύρας πρέπει να πουλήσει μηνιαίως ώστε να βρεθεί στο Νεκρό Σημείο ;</t>
  </si>
  <si>
    <t>Πρέπει ΕΣΟΔΑ = ΕΞΟΔΑ --&gt;</t>
  </si>
  <si>
    <t>350*Χ = 500000+300000+100*Χ-&gt;</t>
  </si>
  <si>
    <t>ΑΣΚΗΣΗ#2</t>
  </si>
  <si>
    <t>ΑΣΚΗΣΗ#1</t>
  </si>
  <si>
    <t>ΕΠΙΛΥΣΗ</t>
  </si>
  <si>
    <t>Εχουμε ΕΣΟΔΑ - ΕΞΟΔΑ = ΚΕΡΔΟΣ . Θέλουμε ΚΕΡΔΟΣ = 0</t>
  </si>
  <si>
    <t>Χ=3200 φιάλες.</t>
  </si>
  <si>
    <t>ΜΙΚΤΟ ΚΕΡΔΟΣ</t>
  </si>
  <si>
    <t>ΕΝΟΙΚΙΑ</t>
  </si>
  <si>
    <t>ΜΙΣΘΟΙ</t>
  </si>
  <si>
    <t>ΚΕΡΔΟΣ</t>
  </si>
  <si>
    <t>ΠΩΛΗΣΕΙΣ=350*3200</t>
  </si>
  <si>
    <t>ΚΟΣΤΟΣ=100*3200</t>
  </si>
  <si>
    <t>Επαλήθευση</t>
  </si>
  <si>
    <t>ΛΥΣΗ</t>
  </si>
  <si>
    <t>Κέρδος = 31250</t>
  </si>
  <si>
    <t>Φ.Π.Α. = 6250</t>
  </si>
  <si>
    <t>ΠΟΣΟΤΗΤΑ = (ΠΑΓΙΑ +Κ'/(1-Τ)) / (ΤΠ-ΤΑ) ΌΠΟΥ Τ= Φορολογικός Συντελεστής</t>
  </si>
  <si>
    <t>ΔΙΔΟΝΤΑΙ</t>
  </si>
  <si>
    <t>ΠΩΛΗΣΕΙΣ</t>
  </si>
  <si>
    <t>ΜΕΤ/ΤΑ</t>
  </si>
  <si>
    <t>ΜΙΚ.ΚΕΡΔΟΣ</t>
  </si>
  <si>
    <t>ΣΤΑΘΕΡΑ</t>
  </si>
  <si>
    <t>ΚΠΤΦ</t>
  </si>
  <si>
    <t>ΖΗΤΟΥΝΤΑΙ</t>
  </si>
  <si>
    <t>1.Ν.Σ.=</t>
  </si>
  <si>
    <t>2.Το ΚΠΤΦ άν πωλήσεις = 70000000</t>
  </si>
  <si>
    <t>3.Αν Φόροι =40%,τι πωλήσεις πρέπει να κάνουμε ώστε Κ.Κ.=9,000,000 δρχ.</t>
  </si>
  <si>
    <t>=9000000/(1-0.6)</t>
  </si>
  <si>
    <t>ΦΟΡΟΙ</t>
  </si>
  <si>
    <t>ΚΚ</t>
  </si>
  <si>
    <t>Πολλαπλό Νεκρό Σημείο</t>
  </si>
  <si>
    <t xml:space="preserve">Μια επιχείρηση κερδίζει 10 δρχ. απο το προιόν Α και 20 δρχ.απο το Β, ενω πουλάει 3πλασια </t>
  </si>
  <si>
    <t>Ν.Σ. = 100000/12.5 = 8000 τεμάχια ή 6000 Α και 2000 Β.</t>
  </si>
  <si>
    <t>Δοκιμή</t>
  </si>
  <si>
    <t>Α = 6000 Χ 10 = 60000   + Β=2000Χ20 = 40000 Αρα σύνολο 100,000 δρχ.</t>
  </si>
  <si>
    <t>Α</t>
  </si>
  <si>
    <t>Β</t>
  </si>
  <si>
    <t>ΜΕΡΙΔΙΟ</t>
  </si>
  <si>
    <t>ΜΙΚΤΟ Κ.</t>
  </si>
  <si>
    <t>Μ.Ο.(Μ.Κ.)</t>
  </si>
  <si>
    <t>ΣΥΝΟΛΑ</t>
  </si>
  <si>
    <t>ΚΜΦ=ΚΠΦ-ΚΠΦ Χ (Τ) = ΚΠΦ Χ (1-Τ) ----&gt;ΚΠΦ=ΚΜΦ/(1-Τ)</t>
  </si>
  <si>
    <t>Β) ΣΕ ΔΡΑΧΜΕΣ=ΠΑΓΙΑ / % ΜΙΚΤΟΥ ΚΕΡΔΟΥΣ (ή Περιθώριο Συνεισφοράς) = ΠΑΓΙΑ / (1-ΤΑ/ΤΠ)</t>
  </si>
  <si>
    <t>Γ) Αν θέλουμε να πραγματοποιήουμε ορισμένο ποσό κέρδους = (ΠΑΓΙΑ + ΚΕΡΔΟΣ) / (ΤΠ-ΤΑ)</t>
  </si>
  <si>
    <t>Δ) Αν έχουμε φόρους και θέλουμε ένα ορισμένο ποσό κέρδους μετα τους φόρους(Κ') θα έχουμε :</t>
  </si>
  <si>
    <t>Κατάστημα χαρτικών αγοράζει το τεμάχιο χαρτί κουζίνας 1000 δρχ, το τετράδιο 100 φύλλων 150 δρχ. και το στυλό BIC 30 δρχ. Ο Φ.Π.Α. είναι 20%. Δουλεύει με Cost+ , στο χαρτί κουζίνας 10%, στα τετράδια 15% και στα στυλό 25%. Πούλησε 80 τεμάχια χαρτί κουζίνας, 800 τετράδια και 700 στυλό. Να ευρεθεί σε φύλλο εργασίας (EXCEL) τι κέρδισε το κατάστημα και τί Φ.Π.Α. οφείλει.</t>
  </si>
  <si>
    <t>ΑΣΚΗΣΗ#3</t>
  </si>
  <si>
    <t>ποσότητα απο το Α έναντι του Β. Εχει ενοίκιο 100.000 δρχ. μηνιαίως. Να ευρεθεί το Ν.Σ.</t>
  </si>
  <si>
    <t>ΛΥΣΗ : 3 Α + 1Β = 3Χ10 + 1Χ20 = 50. Αρα 50/4=12.5 μέσο μικτό κέρδος.</t>
  </si>
  <si>
    <t>ΑΣΚΗΣΗ#4</t>
  </si>
  <si>
    <t>© Modernsoft Inc., 1999</t>
  </si>
  <si>
    <t>All rights reserved</t>
  </si>
  <si>
    <t>ΔΕΔΟΜΕΝΑ</t>
  </si>
  <si>
    <t>ΤΙΜΗ ΠΩΛΗΣΗΣ</t>
  </si>
  <si>
    <t>ΜΕΤΑΒΛΗΤΟ ΚΟΣΤΟΣ</t>
  </si>
  <si>
    <t>ΠΕΡΙΘΩΡΙΟ ΣΥΝΕΙΣΦΟΡΑΣ</t>
  </si>
  <si>
    <t>ΠΑΓΙΑ ΕΞΟΔΑ</t>
  </si>
  <si>
    <t>Ν.Σ. ΣΕ ΠΟΣΟΤΗΤΑ</t>
  </si>
  <si>
    <t>ΠΟΣΟΣΤΟ ΜΕΤΑΒΟΛΗΣ ΣΤΗΝ ΠΟΣΟΤΗΤΑ</t>
  </si>
  <si>
    <t>ΚΕΡΔΗ &amp; ΖΗΜΙΕΣ ΑΠΟ ΠΟΣΟΣΤΙΑΙΑ ΜΕΤΑΒΟΛΗ ΣΤΗΝ ΠΟΣΟΤΗΤΑ</t>
  </si>
  <si>
    <t>3.ΝΕΚΡΟ ΣΗΜΕΙΟ - BREAK-EVEN POINT(BEP)</t>
  </si>
  <si>
    <t>Οταν Εσοδα - Εξοδα = 0 ----&gt; Εσ = Εξ  ---&gt; ΤΙΜΗ ΠΩΛΗΣΗΣ  Χ  ΠΟΣΟΤΗΤΑ = ΠΑΓΙΑ + ΜΕΤΑΒΛΗΤΑ ΕΞΟΔΑ---&gt;</t>
  </si>
  <si>
    <t>----&gt; ΤΠ Χ ΠΟΣ  =  ΠΑΓΙΑ + (ΠΟΣ Χ ΤΑ) ----&gt; ΠΟΣ(ΤΠ-ΤΑ) = ΠΑΓΙΑ-----&gt; ΠΟΣ = ΠΑΓΙΑ / (ΤΠ-ΤΑ)</t>
  </si>
  <si>
    <t>Α) ΣΕ ΤΕΜΑΧΙΑ =  ΠΑΓΙΑ / (ΤΠ-ΤΑ)</t>
  </si>
  <si>
    <t>Παρακαλώ , μελετήστε το φύλλο ΝΣ-1, και κατόπιν το φύλλο ΝΣ-ΜΕ ΚΕΡΔΟΣ.</t>
  </si>
  <si>
    <t>ΝΕΚΡΟ ΣΗΜΕΙΟ</t>
  </si>
  <si>
    <t>ΔΙΔΟΝΤΑΙ :</t>
  </si>
  <si>
    <t>ΠΑΓΙΑ =</t>
  </si>
  <si>
    <t>Τιμή  Αγοράς  =</t>
  </si>
  <si>
    <t>Τιμή  Πώλησης =</t>
  </si>
  <si>
    <t>Να ευρεθεί το Ν.Σ. και να κατασκευασθεί ο πίνακας</t>
  </si>
  <si>
    <t>Ν.Σ.( σε ΤΕΜΑΧΙΑ) =</t>
  </si>
  <si>
    <t>Ν.Σ.( σε ΕΥΡΩ)  =</t>
  </si>
  <si>
    <t>ΠΟΣΟΤΗΤΑ</t>
  </si>
  <si>
    <t>ΠΑΓΙΑ</t>
  </si>
  <si>
    <t>ΜΕΤΑΒΛΗΤΑ</t>
  </si>
  <si>
    <t>ΣΥΝ.ΕΞΟΔΩΝ</t>
  </si>
  <si>
    <t>ΚΕΡΔΗ</t>
  </si>
  <si>
    <t>ΝΕΚΡΟ ΣΗΜΕΙΟ ΜΕ ΚΕΡΔΟΣ</t>
  </si>
  <si>
    <t>Στόχος κέρδους =</t>
  </si>
  <si>
    <t xml:space="preserve">ΝΕΚΡΟ ΣΗΜΕΙΟ </t>
  </si>
  <si>
    <t>1.Δίδονται 2 επιχειρήσεις.Να υπολογισθεί το Νεκρό Σημείο σε τεμάχια.</t>
  </si>
  <si>
    <t>ΕΠΙΧ/ΣΗ Α</t>
  </si>
  <si>
    <t>ΕΠΙΧ/ΣΗ Β</t>
  </si>
  <si>
    <t>ΜΕΤΑΒΛΗΤΑ/ΤΕΜ</t>
  </si>
  <si>
    <t>Επίλυση</t>
  </si>
  <si>
    <t>Ν.Σ. Α=</t>
  </si>
  <si>
    <t>ΤΕΜΑΧΙΑ</t>
  </si>
  <si>
    <t>Ν.Σ. Β=</t>
  </si>
  <si>
    <t xml:space="preserve">2.Να υπολογισθούν τα Κέρδη Προ Τόκων και Φόρων σε επίπεδα πωλήσεων </t>
  </si>
  <si>
    <t xml:space="preserve"> 20,000 και 30,000 τεμάχια.</t>
  </si>
  <si>
    <t>Τί συμπεραίνετε;</t>
  </si>
  <si>
    <t>ΦΟΡΟΣ</t>
  </si>
  <si>
    <t>ΠΟΣΟΤΗΤΑ ΠΩΛΗΘΕΝΤΩΝ</t>
  </si>
  <si>
    <t>ΤΙΜΗ ΑΓΟΡΑΣ</t>
  </si>
  <si>
    <t>ΕΝΟΙΚΙΟ/ΜΗΝΑ</t>
  </si>
  <si>
    <t>ΜΙΣΘΟΙ/ΜΗΝΑ</t>
  </si>
  <si>
    <t>ΚΟΣΤΟΣ ΠΩΛΗΘΕΝΤΩΝ</t>
  </si>
  <si>
    <t>ΕΞΟΔΑ</t>
  </si>
  <si>
    <t>ΚΕΡΔΗ ΠΡΟ ΦΟΡΩΝ</t>
  </si>
  <si>
    <t>ΚΑΘΑΡΑ ΚΕΡΔΗ</t>
  </si>
  <si>
    <t>ΑΠΟΤΕΛΕΣΜΑΤΑ ΓΙΑ Ν.Σ.</t>
  </si>
  <si>
    <t>Ν.Σ. ΠΡΟ ΦΟΡΩΝ</t>
  </si>
  <si>
    <t>ΣΤΟΧΟΣ-1</t>
  </si>
  <si>
    <t>Ν.Σ. ΠΡΟ ΦΟΡΩΝ ΜΕ ΚΕΡΔΗ =</t>
  </si>
  <si>
    <t>ΣΤΟΧΟΣ-2</t>
  </si>
  <si>
    <t>Ν.Σ. ΜΕΤΑ ΦΟΡΩΝ ΜΕ ΚΕΡΔΗ =</t>
  </si>
  <si>
    <t>ΑΥΞΗΣΗ</t>
  </si>
  <si>
    <t>ΜΕΙΩΣΗ</t>
  </si>
  <si>
    <t>ΖΗΜΙΕΣ</t>
  </si>
  <si>
    <t>ΒΛΜ ΜΕ %</t>
  </si>
  <si>
    <t>ΒΛΜ ΜΕ ΤΥΠΟ</t>
  </si>
  <si>
    <t>ΑΠΟΤΕΛΕΣΜΑΤΑ ΜΑΡΤΙΟΥ 2008</t>
  </si>
  <si>
    <t>ΒΑΣΙΚΑ ΣΤΟΙΧΕΙΑ ΜΑΡΤΙΟΥ 2008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</si>
</sst>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0.0%"/>
    <numFmt numFmtId="169" formatCode="&quot;$&quot;#,##0.00_);[Red]\(&quot;$&quot;#,##0.00\)"/>
    <numFmt numFmtId="170" formatCode="_(* #,##0_);_(* \(#,##0\);_(* &quot;-&quot;??_);_(@_)"/>
    <numFmt numFmtId="171" formatCode="_-* #,##0_-;\-* #,##0_-;_-* &quot;-&quot;??_-;_-@_-"/>
    <numFmt numFmtId="172" formatCode="#,##0\ &quot;€&quot;"/>
    <numFmt numFmtId="173" formatCode="0.0000"/>
    <numFmt numFmtId="174" formatCode="#,##0.0000\ &quot;€&quot;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30">
    <font>
      <sz val="10"/>
      <name val="Arial Greek"/>
      <family val="0"/>
    </font>
    <font>
      <b/>
      <u val="single"/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9"/>
      <name val="Arial Greek"/>
      <family val="0"/>
    </font>
    <font>
      <b/>
      <u val="single"/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color indexed="12"/>
      <name val="Arial"/>
      <family val="2"/>
    </font>
    <font>
      <u val="single"/>
      <sz val="11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b/>
      <u val="single"/>
      <sz val="8"/>
      <color indexed="10"/>
      <name val="Arial Greek"/>
      <family val="0"/>
    </font>
    <font>
      <sz val="10"/>
      <color indexed="10"/>
      <name val="Arial Greek"/>
      <family val="0"/>
    </font>
    <font>
      <sz val="8"/>
      <color indexed="57"/>
      <name val="Arial Greek"/>
      <family val="0"/>
    </font>
    <font>
      <sz val="10"/>
      <color indexed="57"/>
      <name val="Arial Greek"/>
      <family val="0"/>
    </font>
    <font>
      <b/>
      <u val="single"/>
      <sz val="10"/>
      <color indexed="10"/>
      <name val="Arial"/>
      <family val="2"/>
    </font>
    <font>
      <sz val="10"/>
      <name val="Arial"/>
      <family val="2"/>
    </font>
    <font>
      <b/>
      <u val="single"/>
      <sz val="10"/>
      <color indexed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sz val="10"/>
      <color indexed="48"/>
      <name val="Arial Greek"/>
      <family val="0"/>
    </font>
    <font>
      <u val="single"/>
      <sz val="10"/>
      <color indexed="36"/>
      <name val="Arial Greek"/>
      <family val="0"/>
    </font>
    <font>
      <b/>
      <u val="single"/>
      <sz val="11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9" fontId="0" fillId="0" borderId="0" xfId="19" applyAlignment="1">
      <alignment/>
    </xf>
    <xf numFmtId="0" fontId="2" fillId="0" borderId="0" xfId="0" applyFont="1" applyAlignment="1">
      <alignment/>
    </xf>
    <xf numFmtId="1" fontId="2" fillId="0" borderId="0" xfId="15" applyNumberFormat="1" applyFont="1" applyAlignment="1">
      <alignment/>
    </xf>
    <xf numFmtId="9" fontId="0" fillId="0" borderId="0" xfId="19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Fill="1" applyAlignment="1">
      <alignment/>
    </xf>
    <xf numFmtId="170" fontId="10" fillId="0" borderId="1" xfId="15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 horizontal="left" indent="2"/>
    </xf>
    <xf numFmtId="0" fontId="9" fillId="0" borderId="7" xfId="0" applyFont="1" applyFill="1" applyBorder="1" applyAlignment="1">
      <alignment/>
    </xf>
    <xf numFmtId="170" fontId="11" fillId="3" borderId="8" xfId="15" applyNumberFormat="1" applyFont="1" applyFill="1" applyBorder="1" applyAlignment="1" applyProtection="1">
      <alignment/>
      <protection locked="0"/>
    </xf>
    <xf numFmtId="170" fontId="9" fillId="4" borderId="8" xfId="15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171" fontId="9" fillId="4" borderId="8" xfId="0" applyNumberFormat="1" applyFont="1" applyFill="1" applyBorder="1" applyAlignment="1">
      <alignment horizontal="left" indent="4"/>
    </xf>
    <xf numFmtId="0" fontId="10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8" fontId="12" fillId="3" borderId="11" xfId="19" applyNumberFormat="1" applyFont="1" applyFill="1" applyBorder="1" applyAlignment="1" applyProtection="1">
      <alignment/>
      <protection locked="0"/>
    </xf>
    <xf numFmtId="0" fontId="13" fillId="0" borderId="2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15" fillId="0" borderId="4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170" fontId="9" fillId="0" borderId="4" xfId="15" applyNumberFormat="1" applyFont="1" applyFill="1" applyBorder="1" applyAlignment="1">
      <alignment/>
    </xf>
    <xf numFmtId="170" fontId="9" fillId="0" borderId="0" xfId="15" applyNumberFormat="1" applyFont="1" applyFill="1" applyBorder="1" applyAlignment="1">
      <alignment/>
    </xf>
    <xf numFmtId="168" fontId="9" fillId="0" borderId="0" xfId="19" applyNumberFormat="1" applyFont="1" applyFill="1" applyBorder="1" applyAlignment="1">
      <alignment/>
    </xf>
    <xf numFmtId="9" fontId="9" fillId="0" borderId="5" xfId="19" applyFont="1" applyFill="1" applyBorder="1" applyAlignment="1">
      <alignment/>
    </xf>
    <xf numFmtId="170" fontId="15" fillId="0" borderId="0" xfId="15" applyNumberFormat="1" applyFont="1" applyFill="1" applyBorder="1" applyAlignment="1">
      <alignment horizontal="right"/>
    </xf>
    <xf numFmtId="170" fontId="9" fillId="0" borderId="9" xfId="15" applyNumberFormat="1" applyFont="1" applyFill="1" applyBorder="1" applyAlignment="1">
      <alignment/>
    </xf>
    <xf numFmtId="168" fontId="9" fillId="0" borderId="10" xfId="19" applyNumberFormat="1" applyFont="1" applyFill="1" applyBorder="1" applyAlignment="1">
      <alignment/>
    </xf>
    <xf numFmtId="9" fontId="9" fillId="0" borderId="12" xfId="19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70" fontId="9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5" fillId="5" borderId="13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3" fillId="5" borderId="15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5" fillId="5" borderId="16" xfId="0" applyFont="1" applyFill="1" applyBorder="1" applyAlignment="1" quotePrefix="1">
      <alignment/>
    </xf>
    <xf numFmtId="0" fontId="3" fillId="5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5" borderId="1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7" xfId="0" applyFill="1" applyBorder="1" applyAlignment="1">
      <alignment/>
    </xf>
    <xf numFmtId="0" fontId="22" fillId="0" borderId="18" xfId="0" applyFont="1" applyBorder="1" applyAlignment="1">
      <alignment/>
    </xf>
    <xf numFmtId="0" fontId="23" fillId="0" borderId="4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4" fillId="6" borderId="20" xfId="0" applyFont="1" applyFill="1" applyBorder="1" applyAlignment="1">
      <alignment horizontal="center"/>
    </xf>
    <xf numFmtId="171" fontId="22" fillId="6" borderId="19" xfId="15" applyNumberFormat="1" applyFont="1" applyFill="1" applyBorder="1" applyAlignment="1">
      <alignment/>
    </xf>
    <xf numFmtId="0" fontId="24" fillId="0" borderId="4" xfId="0" applyFont="1" applyBorder="1" applyAlignment="1">
      <alignment horizontal="center"/>
    </xf>
    <xf numFmtId="0" fontId="22" fillId="0" borderId="21" xfId="0" applyFont="1" applyBorder="1" applyAlignment="1">
      <alignment/>
    </xf>
    <xf numFmtId="1" fontId="26" fillId="7" borderId="22" xfId="0" applyNumberFormat="1" applyFont="1" applyFill="1" applyBorder="1" applyAlignment="1">
      <alignment/>
    </xf>
    <xf numFmtId="0" fontId="22" fillId="0" borderId="23" xfId="0" applyFont="1" applyBorder="1" applyAlignment="1">
      <alignment/>
    </xf>
    <xf numFmtId="1" fontId="22" fillId="7" borderId="24" xfId="0" applyNumberFormat="1" applyFont="1" applyFill="1" applyBorder="1" applyAlignment="1">
      <alignment/>
    </xf>
    <xf numFmtId="0" fontId="25" fillId="6" borderId="9" xfId="0" applyFont="1" applyFill="1" applyBorder="1" applyAlignment="1">
      <alignment horizontal="center"/>
    </xf>
    <xf numFmtId="0" fontId="25" fillId="6" borderId="25" xfId="0" applyFont="1" applyFill="1" applyBorder="1" applyAlignment="1">
      <alignment horizontal="center"/>
    </xf>
    <xf numFmtId="0" fontId="25" fillId="6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171" fontId="22" fillId="6" borderId="19" xfId="15" applyNumberFormat="1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171" fontId="22" fillId="8" borderId="19" xfId="15" applyNumberFormat="1" applyFont="1" applyFill="1" applyBorder="1" applyAlignment="1">
      <alignment horizontal="center"/>
    </xf>
    <xf numFmtId="0" fontId="22" fillId="0" borderId="4" xfId="0" applyFont="1" applyBorder="1" applyAlignment="1">
      <alignment/>
    </xf>
    <xf numFmtId="1" fontId="22" fillId="9" borderId="22" xfId="0" applyNumberFormat="1" applyFont="1" applyFill="1" applyBorder="1" applyAlignment="1">
      <alignment/>
    </xf>
    <xf numFmtId="1" fontId="22" fillId="8" borderId="24" xfId="0" applyNumberFormat="1" applyFont="1" applyFill="1" applyBorder="1" applyAlignment="1">
      <alignment/>
    </xf>
    <xf numFmtId="171" fontId="22" fillId="8" borderId="19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19" xfId="0" applyFont="1" applyFill="1" applyBorder="1" applyAlignment="1">
      <alignment/>
    </xf>
    <xf numFmtId="0" fontId="7" fillId="0" borderId="0" xfId="0" applyFont="1" applyAlignment="1" quotePrefix="1">
      <alignment horizontal="left"/>
    </xf>
    <xf numFmtId="0" fontId="0" fillId="4" borderId="19" xfId="0" applyFont="1" applyFill="1" applyBorder="1" applyAlignment="1">
      <alignment horizontal="center"/>
    </xf>
    <xf numFmtId="0" fontId="8" fillId="0" borderId="0" xfId="0" applyFont="1" applyAlignment="1">
      <alignment/>
    </xf>
    <xf numFmtId="9" fontId="0" fillId="0" borderId="0" xfId="0" applyNumberFormat="1" applyAlignment="1">
      <alignment/>
    </xf>
    <xf numFmtId="0" fontId="0" fillId="4" borderId="19" xfId="0" applyFill="1" applyBorder="1" applyAlignment="1">
      <alignment/>
    </xf>
    <xf numFmtId="0" fontId="18" fillId="4" borderId="19" xfId="0" applyFont="1" applyFill="1" applyBorder="1" applyAlignment="1">
      <alignment/>
    </xf>
    <xf numFmtId="0" fontId="27" fillId="0" borderId="0" xfId="0" applyFont="1" applyAlignment="1">
      <alignment/>
    </xf>
    <xf numFmtId="1" fontId="18" fillId="4" borderId="19" xfId="0" applyNumberFormat="1" applyFont="1" applyFill="1" applyBorder="1" applyAlignment="1">
      <alignment/>
    </xf>
    <xf numFmtId="1" fontId="0" fillId="4" borderId="19" xfId="0" applyNumberFormat="1" applyFill="1" applyBorder="1" applyAlignment="1">
      <alignment/>
    </xf>
    <xf numFmtId="2" fontId="9" fillId="0" borderId="0" xfId="0" applyNumberFormat="1" applyFont="1" applyFill="1" applyAlignment="1">
      <alignment/>
    </xf>
    <xf numFmtId="2" fontId="0" fillId="0" borderId="0" xfId="0" applyNumberFormat="1" applyAlignment="1" quotePrefix="1">
      <alignment/>
    </xf>
    <xf numFmtId="0" fontId="29" fillId="0" borderId="0" xfId="0" applyFont="1" applyFill="1" applyAlignment="1">
      <alignment horizontal="center"/>
    </xf>
    <xf numFmtId="1" fontId="9" fillId="0" borderId="0" xfId="15" applyNumberFormat="1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168" fontId="14" fillId="3" borderId="26" xfId="19" applyNumberFormat="1" applyFont="1" applyFill="1" applyBorder="1" applyAlignment="1" applyProtection="1">
      <alignment/>
      <protection locked="0"/>
    </xf>
    <xf numFmtId="2" fontId="9" fillId="3" borderId="0" xfId="0" applyNumberFormat="1" applyFont="1" applyFill="1" applyAlignment="1">
      <alignment/>
    </xf>
    <xf numFmtId="0" fontId="17" fillId="10" borderId="27" xfId="0" applyFont="1" applyFill="1" applyBorder="1" applyAlignment="1">
      <alignment vertical="center"/>
    </xf>
    <xf numFmtId="0" fontId="18" fillId="10" borderId="18" xfId="0" applyFont="1" applyFill="1" applyBorder="1" applyAlignment="1">
      <alignment vertical="center"/>
    </xf>
    <xf numFmtId="0" fontId="18" fillId="10" borderId="28" xfId="0" applyFont="1" applyFill="1" applyBorder="1" applyAlignment="1">
      <alignment vertical="center"/>
    </xf>
    <xf numFmtId="0" fontId="17" fillId="10" borderId="29" xfId="0" applyFont="1" applyFill="1" applyBorder="1" applyAlignment="1" quotePrefix="1">
      <alignment vertical="center"/>
    </xf>
    <xf numFmtId="0" fontId="18" fillId="10" borderId="10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3" fillId="11" borderId="27" xfId="0" applyFont="1" applyFill="1" applyBorder="1" applyAlignment="1">
      <alignment vertical="center"/>
    </xf>
    <xf numFmtId="0" fontId="0" fillId="11" borderId="18" xfId="0" applyFill="1" applyBorder="1" applyAlignment="1">
      <alignment vertical="center"/>
    </xf>
    <xf numFmtId="0" fontId="0" fillId="11" borderId="31" xfId="0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11" borderId="12" xfId="0" applyFill="1" applyBorder="1" applyAlignment="1">
      <alignment vertical="center"/>
    </xf>
    <xf numFmtId="0" fontId="3" fillId="12" borderId="27" xfId="0" applyFont="1" applyFill="1" applyBorder="1" applyAlignment="1">
      <alignment vertical="center"/>
    </xf>
    <xf numFmtId="0" fontId="0" fillId="12" borderId="18" xfId="0" applyFill="1" applyBorder="1" applyAlignment="1">
      <alignment vertical="center"/>
    </xf>
    <xf numFmtId="0" fontId="0" fillId="12" borderId="31" xfId="0" applyFill="1" applyBorder="1" applyAlignment="1">
      <alignment vertical="center"/>
    </xf>
    <xf numFmtId="0" fontId="0" fillId="12" borderId="29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0" fillId="12" borderId="12" xfId="0" applyFill="1" applyBorder="1" applyAlignment="1">
      <alignment vertical="center"/>
    </xf>
    <xf numFmtId="0" fontId="19" fillId="7" borderId="27" xfId="0" applyFont="1" applyFill="1" applyBorder="1" applyAlignment="1">
      <alignment vertical="center"/>
    </xf>
    <xf numFmtId="0" fontId="20" fillId="7" borderId="18" xfId="0" applyFont="1" applyFill="1" applyBorder="1" applyAlignment="1">
      <alignment vertical="center"/>
    </xf>
    <xf numFmtId="0" fontId="20" fillId="7" borderId="31" xfId="0" applyFont="1" applyFill="1" applyBorder="1" applyAlignment="1">
      <alignment vertical="center"/>
    </xf>
    <xf numFmtId="0" fontId="20" fillId="7" borderId="29" xfId="0" applyFont="1" applyFill="1" applyBorder="1" applyAlignment="1">
      <alignment vertical="center"/>
    </xf>
    <xf numFmtId="0" fontId="20" fillId="7" borderId="10" xfId="0" applyFont="1" applyFill="1" applyBorder="1" applyAlignment="1">
      <alignment vertical="center"/>
    </xf>
    <xf numFmtId="0" fontId="20" fillId="7" borderId="12" xfId="0" applyFont="1" applyFill="1" applyBorder="1" applyAlignment="1">
      <alignment vertical="center"/>
    </xf>
    <xf numFmtId="0" fontId="3" fillId="13" borderId="13" xfId="0" applyFont="1" applyFill="1" applyBorder="1" applyAlignment="1">
      <alignment vertical="center"/>
    </xf>
    <xf numFmtId="0" fontId="0" fillId="13" borderId="14" xfId="0" applyFill="1" applyBorder="1" applyAlignment="1">
      <alignment vertical="center"/>
    </xf>
    <xf numFmtId="0" fontId="0" fillId="13" borderId="15" xfId="0" applyFill="1" applyBorder="1" applyAlignment="1">
      <alignment vertical="center"/>
    </xf>
    <xf numFmtId="0" fontId="3" fillId="13" borderId="32" xfId="0" applyFont="1" applyFill="1" applyBorder="1" applyAlignment="1">
      <alignment vertical="center"/>
    </xf>
    <xf numFmtId="0" fontId="0" fillId="13" borderId="33" xfId="0" applyFill="1" applyBorder="1" applyAlignment="1">
      <alignment vertical="center"/>
    </xf>
    <xf numFmtId="0" fontId="0" fillId="13" borderId="34" xfId="0" applyFill="1" applyBorder="1" applyAlignment="1">
      <alignment vertical="center"/>
    </xf>
    <xf numFmtId="0" fontId="2" fillId="14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1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5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7</xdr:row>
      <xdr:rowOff>38100</xdr:rowOff>
    </xdr:from>
    <xdr:to>
      <xdr:col>5</xdr:col>
      <xdr:colOff>476250</xdr:colOff>
      <xdr:row>8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7010400" y="1238250"/>
          <a:ext cx="342900" cy="1809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932;&#945;%20&#941;&#947;&#947;&#961;&#945;&#966;&#940;%20&#956;&#959;&#965;\FINANCE-DDE\TFAT-TEMPLATES\BEP-G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Breakeven"/>
    </sheetNames>
    <sheetDataSet>
      <sheetData sheetId="0">
        <row r="2">
          <cell r="B2" t="str">
            <v>ΔΕΔΟΜΕΝΑ</v>
          </cell>
        </row>
        <row r="4">
          <cell r="B4" t="str">
            <v>ΤΙΜΗ ΠΩΛΗΣΗΣ</v>
          </cell>
          <cell r="E4">
            <v>750</v>
          </cell>
        </row>
        <row r="5">
          <cell r="B5" t="str">
            <v>ΜΕΤΑΒΛΗΤΟ ΚΟΣΤΟΣ</v>
          </cell>
          <cell r="E5">
            <v>250</v>
          </cell>
        </row>
        <row r="6">
          <cell r="B6" t="str">
            <v>ΠΕΡΙΘΩΡΙΟ ΣΥΝΕΙΣΦΟΡΑΣ</v>
          </cell>
          <cell r="E6">
            <v>500</v>
          </cell>
        </row>
        <row r="7">
          <cell r="B7" t="str">
            <v>ΠΑΓΙΑ ΕΞΟΔΑ</v>
          </cell>
          <cell r="E7">
            <v>200</v>
          </cell>
        </row>
        <row r="8">
          <cell r="B8" t="str">
            <v>Ν.Σ. ΣΕ ΠΟΣΟΤΗΤΑ</v>
          </cell>
          <cell r="E8">
            <v>400</v>
          </cell>
        </row>
        <row r="9">
          <cell r="B9" t="str">
            <v>ΠΟΣΟΣΤΟ ΜΕΤΑΒΟΛΗΣ ΣΤΗΝ ΠΟΣΟΤΗΤΑ</v>
          </cell>
          <cell r="E9">
            <v>0.25</v>
          </cell>
        </row>
        <row r="11">
          <cell r="B11" t="str">
            <v>ΚΕΡΔΗ &amp; ΖΗΜΙΕΣ ΑΠΟ ΠΟΣΟΣΤΙΑΙΑ ΜΕΤΑΒΟΛΗ ΣΤΗΝ ΠΟΣΟΤΗΤΑ</v>
          </cell>
          <cell r="E11">
            <v>0.25</v>
          </cell>
        </row>
        <row r="13">
          <cell r="B13" t="str">
            <v>Volume</v>
          </cell>
          <cell r="C13" t="str">
            <v>Increase </v>
          </cell>
          <cell r="D13" t="str">
            <v>Profits</v>
          </cell>
          <cell r="E13" t="str">
            <v>Increase</v>
          </cell>
        </row>
        <row r="14">
          <cell r="B14">
            <v>400</v>
          </cell>
          <cell r="D14">
            <v>0</v>
          </cell>
        </row>
        <row r="15">
          <cell r="B15">
            <v>500</v>
          </cell>
          <cell r="C15">
            <v>0.25</v>
          </cell>
          <cell r="D15">
            <v>50000</v>
          </cell>
        </row>
        <row r="16">
          <cell r="B16">
            <v>625</v>
          </cell>
          <cell r="C16">
            <v>0.25</v>
          </cell>
          <cell r="D16">
            <v>112500</v>
          </cell>
          <cell r="E16">
            <v>1.25</v>
          </cell>
        </row>
        <row r="17">
          <cell r="B17">
            <v>781.25</v>
          </cell>
          <cell r="C17">
            <v>0.25</v>
          </cell>
          <cell r="D17">
            <v>190625</v>
          </cell>
          <cell r="E17">
            <v>0.6944444444444444</v>
          </cell>
        </row>
        <row r="18">
          <cell r="B18">
            <v>976.5625</v>
          </cell>
          <cell r="C18">
            <v>0.25</v>
          </cell>
          <cell r="D18">
            <v>288281.25</v>
          </cell>
          <cell r="E18">
            <v>0.5122950819672131</v>
          </cell>
        </row>
        <row r="19">
          <cell r="B19">
            <v>1220.703125</v>
          </cell>
          <cell r="C19">
            <v>0.25</v>
          </cell>
          <cell r="D19">
            <v>410351.5625</v>
          </cell>
          <cell r="E19">
            <v>0.4234417344173442</v>
          </cell>
        </row>
        <row r="21">
          <cell r="B21" t="str">
            <v>Volume</v>
          </cell>
          <cell r="C21" t="str">
            <v>Decrease</v>
          </cell>
          <cell r="D21" t="str">
            <v>Losses</v>
          </cell>
          <cell r="E21" t="str">
            <v>Decrease</v>
          </cell>
        </row>
        <row r="22">
          <cell r="B22">
            <v>400</v>
          </cell>
          <cell r="C22">
            <v>0.25</v>
          </cell>
          <cell r="D22">
            <v>0</v>
          </cell>
        </row>
        <row r="23">
          <cell r="B23">
            <v>300</v>
          </cell>
          <cell r="C23">
            <v>0.25</v>
          </cell>
          <cell r="D23">
            <v>50000</v>
          </cell>
        </row>
        <row r="24">
          <cell r="B24">
            <v>225</v>
          </cell>
          <cell r="C24">
            <v>0.25</v>
          </cell>
          <cell r="D24">
            <v>87500</v>
          </cell>
          <cell r="E24">
            <v>0.75</v>
          </cell>
        </row>
        <row r="25">
          <cell r="B25">
            <v>168.75</v>
          </cell>
          <cell r="C25">
            <v>0.25</v>
          </cell>
          <cell r="D25">
            <v>115625</v>
          </cell>
          <cell r="E25">
            <v>0.32142857142857145</v>
          </cell>
        </row>
        <row r="26">
          <cell r="B26">
            <v>126.5625</v>
          </cell>
          <cell r="C26">
            <v>0.25</v>
          </cell>
          <cell r="D26">
            <v>136718.75</v>
          </cell>
          <cell r="E26">
            <v>0.18243243243243243</v>
          </cell>
        </row>
        <row r="27">
          <cell r="B27">
            <v>94.921875</v>
          </cell>
          <cell r="C27">
            <v>0.25</v>
          </cell>
          <cell r="D27">
            <v>152539.0625</v>
          </cell>
          <cell r="E27">
            <v>0.11571428571428571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D24" sqref="D24"/>
    </sheetView>
  </sheetViews>
  <sheetFormatPr defaultColWidth="9.00390625" defaultRowHeight="12.75"/>
  <sheetData>
    <row r="1" spans="1:9" ht="13.5" thickTop="1">
      <c r="A1" s="46" t="s">
        <v>62</v>
      </c>
      <c r="B1" s="47"/>
      <c r="C1" s="47"/>
      <c r="D1" s="47"/>
      <c r="E1" s="47"/>
      <c r="F1" s="47"/>
      <c r="G1" s="47"/>
      <c r="H1" s="47"/>
      <c r="I1" s="48"/>
    </row>
    <row r="2" spans="1:9" ht="12.75">
      <c r="A2" s="49"/>
      <c r="B2" s="50"/>
      <c r="C2" s="50"/>
      <c r="D2" s="50"/>
      <c r="E2" s="50"/>
      <c r="F2" s="50"/>
      <c r="G2" s="50"/>
      <c r="H2" s="50"/>
      <c r="I2" s="51"/>
    </row>
    <row r="3" spans="1:9" ht="12.75">
      <c r="A3" s="103" t="s">
        <v>63</v>
      </c>
      <c r="B3" s="104"/>
      <c r="C3" s="104"/>
      <c r="D3" s="104"/>
      <c r="E3" s="104"/>
      <c r="F3" s="104"/>
      <c r="G3" s="104"/>
      <c r="H3" s="104"/>
      <c r="I3" s="105"/>
    </row>
    <row r="4" spans="1:9" ht="12.75">
      <c r="A4" s="106" t="s">
        <v>64</v>
      </c>
      <c r="B4" s="107"/>
      <c r="C4" s="107"/>
      <c r="D4" s="107"/>
      <c r="E4" s="107"/>
      <c r="F4" s="107"/>
      <c r="G4" s="107"/>
      <c r="H4" s="107"/>
      <c r="I4" s="108"/>
    </row>
    <row r="5" spans="1:9" ht="12.75">
      <c r="A5" s="52"/>
      <c r="B5" s="50"/>
      <c r="C5" s="50"/>
      <c r="D5" s="50"/>
      <c r="E5" s="50"/>
      <c r="F5" s="50"/>
      <c r="G5" s="50"/>
      <c r="H5" s="50"/>
      <c r="I5" s="51"/>
    </row>
    <row r="6" spans="1:9" ht="12.75">
      <c r="A6" s="109" t="s">
        <v>65</v>
      </c>
      <c r="B6" s="110"/>
      <c r="C6" s="111"/>
      <c r="D6" s="50"/>
      <c r="E6" s="50"/>
      <c r="F6" s="50"/>
      <c r="G6" s="50"/>
      <c r="H6" s="50"/>
      <c r="I6" s="51"/>
    </row>
    <row r="7" spans="1:9" ht="12.75">
      <c r="A7" s="112"/>
      <c r="B7" s="113"/>
      <c r="C7" s="114"/>
      <c r="D7" s="50"/>
      <c r="E7" s="50"/>
      <c r="F7" s="50"/>
      <c r="G7" s="50"/>
      <c r="H7" s="50"/>
      <c r="I7" s="51"/>
    </row>
    <row r="8" spans="1:9" ht="12.75">
      <c r="A8" s="53"/>
      <c r="B8" s="50"/>
      <c r="C8" s="50"/>
      <c r="D8" s="50"/>
      <c r="E8" s="50"/>
      <c r="F8" s="50"/>
      <c r="G8" s="50"/>
      <c r="H8" s="50"/>
      <c r="I8" s="51"/>
    </row>
    <row r="9" spans="1:9" ht="12.75">
      <c r="A9" s="115" t="s">
        <v>44</v>
      </c>
      <c r="B9" s="116"/>
      <c r="C9" s="116"/>
      <c r="D9" s="116"/>
      <c r="E9" s="116"/>
      <c r="F9" s="116"/>
      <c r="G9" s="116"/>
      <c r="H9" s="117"/>
      <c r="I9" s="51"/>
    </row>
    <row r="10" spans="1:9" ht="12.75">
      <c r="A10" s="118"/>
      <c r="B10" s="119"/>
      <c r="C10" s="119"/>
      <c r="D10" s="119"/>
      <c r="E10" s="119"/>
      <c r="F10" s="119"/>
      <c r="G10" s="119"/>
      <c r="H10" s="120"/>
      <c r="I10" s="51"/>
    </row>
    <row r="11" spans="1:9" ht="12.75">
      <c r="A11" s="53"/>
      <c r="B11" s="50"/>
      <c r="C11" s="50"/>
      <c r="D11" s="50"/>
      <c r="E11" s="50"/>
      <c r="F11" s="50"/>
      <c r="G11" s="50"/>
      <c r="H11" s="50"/>
      <c r="I11" s="51"/>
    </row>
    <row r="12" spans="1:9" ht="12.75">
      <c r="A12" s="121" t="s">
        <v>45</v>
      </c>
      <c r="B12" s="122"/>
      <c r="C12" s="122"/>
      <c r="D12" s="122"/>
      <c r="E12" s="122"/>
      <c r="F12" s="122"/>
      <c r="G12" s="122"/>
      <c r="H12" s="123"/>
      <c r="I12" s="51"/>
    </row>
    <row r="13" spans="1:9" ht="12.75">
      <c r="A13" s="124"/>
      <c r="B13" s="125"/>
      <c r="C13" s="125"/>
      <c r="D13" s="125"/>
      <c r="E13" s="125"/>
      <c r="F13" s="125"/>
      <c r="G13" s="125"/>
      <c r="H13" s="126"/>
      <c r="I13" s="51"/>
    </row>
    <row r="14" spans="1:9" ht="13.5" thickBot="1">
      <c r="A14" s="53"/>
      <c r="B14" s="50"/>
      <c r="C14" s="50"/>
      <c r="D14" s="50"/>
      <c r="E14" s="50"/>
      <c r="F14" s="50"/>
      <c r="G14" s="50"/>
      <c r="H14" s="50"/>
      <c r="I14" s="51"/>
    </row>
    <row r="15" spans="1:9" ht="13.5" thickTop="1">
      <c r="A15" s="127" t="s">
        <v>46</v>
      </c>
      <c r="B15" s="128"/>
      <c r="C15" s="128"/>
      <c r="D15" s="128"/>
      <c r="E15" s="128"/>
      <c r="F15" s="128"/>
      <c r="G15" s="128"/>
      <c r="H15" s="129"/>
      <c r="I15" s="51"/>
    </row>
    <row r="16" spans="1:10" ht="13.5" thickBot="1">
      <c r="A16" s="130" t="s">
        <v>18</v>
      </c>
      <c r="B16" s="131"/>
      <c r="C16" s="131"/>
      <c r="D16" s="131"/>
      <c r="E16" s="131"/>
      <c r="F16" s="131"/>
      <c r="G16" s="131"/>
      <c r="H16" s="132"/>
      <c r="I16" s="51"/>
      <c r="J16" s="54"/>
    </row>
    <row r="17" spans="1:9" ht="13.5" thickTop="1">
      <c r="A17" s="55"/>
      <c r="B17" s="56"/>
      <c r="C17" s="56"/>
      <c r="D17" s="56"/>
      <c r="E17" s="56"/>
      <c r="F17" s="56"/>
      <c r="G17" s="56"/>
      <c r="H17" s="56"/>
      <c r="I17" s="57"/>
    </row>
    <row r="18" spans="1:9" ht="13.5" thickBot="1">
      <c r="A18" s="55"/>
      <c r="B18" s="56"/>
      <c r="C18" s="56"/>
      <c r="D18" s="56"/>
      <c r="E18" s="56"/>
      <c r="F18" s="56"/>
      <c r="G18" s="56"/>
      <c r="H18" s="56"/>
      <c r="I18" s="57"/>
    </row>
    <row r="19" spans="1:9" ht="14.25" thickBot="1" thickTop="1">
      <c r="A19" s="133" t="s">
        <v>66</v>
      </c>
      <c r="B19" s="134"/>
      <c r="C19" s="134"/>
      <c r="D19" s="134"/>
      <c r="E19" s="135"/>
      <c r="F19" s="135"/>
      <c r="G19" s="135"/>
      <c r="H19" s="135"/>
      <c r="I19" s="136"/>
    </row>
    <row r="20" ht="13.5" thickTop="1"/>
  </sheetData>
  <mergeCells count="8">
    <mergeCell ref="A12:H13"/>
    <mergeCell ref="A15:H15"/>
    <mergeCell ref="A16:H16"/>
    <mergeCell ref="A19:I19"/>
    <mergeCell ref="A3:I3"/>
    <mergeCell ref="A4:I4"/>
    <mergeCell ref="A6:C7"/>
    <mergeCell ref="A9:H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25" sqref="B25"/>
    </sheetView>
  </sheetViews>
  <sheetFormatPr defaultColWidth="9.00390625" defaultRowHeight="12.75"/>
  <cols>
    <col min="1" max="1" width="18.125" style="77" customWidth="1"/>
    <col min="2" max="2" width="12.75390625" style="61" customWidth="1"/>
    <col min="3" max="3" width="9.25390625" style="61" customWidth="1"/>
    <col min="4" max="4" width="15.00390625" style="61" customWidth="1"/>
    <col min="5" max="5" width="15.625" style="61" customWidth="1"/>
    <col min="6" max="6" width="11.375" style="61" customWidth="1"/>
    <col min="7" max="7" width="5.75390625" style="61" customWidth="1"/>
    <col min="8" max="16384" width="9.125" style="61" customWidth="1"/>
  </cols>
  <sheetData>
    <row r="1" spans="1:5" s="58" customFormat="1" ht="12.75">
      <c r="A1" s="137" t="s">
        <v>67</v>
      </c>
      <c r="B1" s="138"/>
      <c r="C1" s="138"/>
      <c r="D1" s="138"/>
      <c r="E1" s="138"/>
    </row>
    <row r="2" spans="1:2" ht="12.75">
      <c r="A2" s="59" t="s">
        <v>68</v>
      </c>
      <c r="B2" s="60"/>
    </row>
    <row r="3" spans="1:2" ht="13.5" thickBot="1">
      <c r="A3" s="62" t="s">
        <v>69</v>
      </c>
      <c r="B3" s="63">
        <v>10000</v>
      </c>
    </row>
    <row r="4" spans="1:2" ht="13.5" thickBot="1">
      <c r="A4" s="62" t="s">
        <v>70</v>
      </c>
      <c r="B4" s="63">
        <v>400</v>
      </c>
    </row>
    <row r="5" spans="1:2" ht="12.75">
      <c r="A5" s="64" t="s">
        <v>71</v>
      </c>
      <c r="B5" s="63">
        <v>500</v>
      </c>
    </row>
    <row r="6" spans="1:6" ht="13.5" thickBot="1">
      <c r="A6" s="139" t="s">
        <v>72</v>
      </c>
      <c r="B6" s="140"/>
      <c r="C6" s="140"/>
      <c r="D6" s="140"/>
      <c r="E6" s="140"/>
      <c r="F6" s="140"/>
    </row>
    <row r="7" spans="1:2" ht="13.5" thickTop="1">
      <c r="A7" s="65" t="s">
        <v>73</v>
      </c>
      <c r="B7" s="66">
        <f>B3/(B5-B4)</f>
        <v>100</v>
      </c>
    </row>
    <row r="8" spans="1:2" ht="13.5" thickBot="1">
      <c r="A8" s="67" t="s">
        <v>74</v>
      </c>
      <c r="B8" s="68">
        <f>B3/(1-(B4/B5))</f>
        <v>50000.000000000015</v>
      </c>
    </row>
    <row r="9" spans="1:6" ht="13.5" thickTop="1">
      <c r="A9" s="69" t="s">
        <v>75</v>
      </c>
      <c r="B9" s="70" t="s">
        <v>20</v>
      </c>
      <c r="C9" s="71" t="s">
        <v>76</v>
      </c>
      <c r="D9" s="71" t="s">
        <v>77</v>
      </c>
      <c r="E9" s="72" t="s">
        <v>78</v>
      </c>
      <c r="F9" s="71" t="s">
        <v>79</v>
      </c>
    </row>
    <row r="10" spans="1:6" ht="12.75">
      <c r="A10" s="73">
        <v>0</v>
      </c>
      <c r="B10" s="74">
        <f>$B$5*A10</f>
        <v>0</v>
      </c>
      <c r="C10" s="74">
        <f>$B$3</f>
        <v>10000</v>
      </c>
      <c r="D10" s="74">
        <f>$B$4*A10</f>
        <v>0</v>
      </c>
      <c r="E10" s="74">
        <f>D10+C10</f>
        <v>10000</v>
      </c>
      <c r="F10" s="74">
        <f>B10-E10</f>
        <v>-10000</v>
      </c>
    </row>
    <row r="11" spans="1:6" ht="12.75">
      <c r="A11" s="73">
        <f>(2*$B$7)*0.1</f>
        <v>20</v>
      </c>
      <c r="B11" s="74">
        <f>$B$5*A11</f>
        <v>10000</v>
      </c>
      <c r="C11" s="74">
        <f aca="true" t="shared" si="0" ref="C11:C20">$B$3</f>
        <v>10000</v>
      </c>
      <c r="D11" s="74">
        <f>$B$4*A11</f>
        <v>8000</v>
      </c>
      <c r="E11" s="74">
        <f>D11+C11</f>
        <v>18000</v>
      </c>
      <c r="F11" s="74">
        <f>B11-E11</f>
        <v>-8000</v>
      </c>
    </row>
    <row r="12" spans="1:6" ht="12.75">
      <c r="A12" s="73">
        <f>(2*$B$7)*0.2</f>
        <v>40</v>
      </c>
      <c r="B12" s="74">
        <f>$B$5*A12</f>
        <v>20000</v>
      </c>
      <c r="C12" s="74">
        <f t="shared" si="0"/>
        <v>10000</v>
      </c>
      <c r="D12" s="74">
        <f>$B$4*A12</f>
        <v>16000</v>
      </c>
      <c r="E12" s="74">
        <f>D12+C12</f>
        <v>26000</v>
      </c>
      <c r="F12" s="74">
        <f>B12-E12</f>
        <v>-6000</v>
      </c>
    </row>
    <row r="13" spans="1:6" ht="12.75">
      <c r="A13" s="73">
        <f>(2*$B$7)*0.3</f>
        <v>60</v>
      </c>
      <c r="B13" s="74">
        <f aca="true" t="shared" si="1" ref="B13:B20">$B$5*A13</f>
        <v>30000</v>
      </c>
      <c r="C13" s="74">
        <f t="shared" si="0"/>
        <v>10000</v>
      </c>
      <c r="D13" s="74">
        <f aca="true" t="shared" si="2" ref="D13:D20">$B$4*A13</f>
        <v>24000</v>
      </c>
      <c r="E13" s="74">
        <f aca="true" t="shared" si="3" ref="E13:E20">D13+C13</f>
        <v>34000</v>
      </c>
      <c r="F13" s="74">
        <f aca="true" t="shared" si="4" ref="F13:F20">B13-E13</f>
        <v>-4000</v>
      </c>
    </row>
    <row r="14" spans="1:6" ht="12.75">
      <c r="A14" s="73">
        <f>(2*$B$7)*0.4</f>
        <v>80</v>
      </c>
      <c r="B14" s="74">
        <f t="shared" si="1"/>
        <v>40000</v>
      </c>
      <c r="C14" s="74">
        <f t="shared" si="0"/>
        <v>10000</v>
      </c>
      <c r="D14" s="74">
        <f t="shared" si="2"/>
        <v>32000</v>
      </c>
      <c r="E14" s="74">
        <f t="shared" si="3"/>
        <v>42000</v>
      </c>
      <c r="F14" s="74">
        <f t="shared" si="4"/>
        <v>-2000</v>
      </c>
    </row>
    <row r="15" spans="1:6" ht="12.75">
      <c r="A15" s="75">
        <f>(2*$B$7)*0.5</f>
        <v>100</v>
      </c>
      <c r="B15" s="74">
        <f t="shared" si="1"/>
        <v>50000</v>
      </c>
      <c r="C15" s="74">
        <f t="shared" si="0"/>
        <v>10000</v>
      </c>
      <c r="D15" s="74">
        <f t="shared" si="2"/>
        <v>40000</v>
      </c>
      <c r="E15" s="74">
        <f t="shared" si="3"/>
        <v>50000</v>
      </c>
      <c r="F15" s="76">
        <f t="shared" si="4"/>
        <v>0</v>
      </c>
    </row>
    <row r="16" spans="1:6" ht="12.75">
      <c r="A16" s="73">
        <f>(2*$B$7)*0.6</f>
        <v>120</v>
      </c>
      <c r="B16" s="74">
        <f t="shared" si="1"/>
        <v>60000</v>
      </c>
      <c r="C16" s="74">
        <f t="shared" si="0"/>
        <v>10000</v>
      </c>
      <c r="D16" s="74">
        <f t="shared" si="2"/>
        <v>48000</v>
      </c>
      <c r="E16" s="74">
        <f t="shared" si="3"/>
        <v>58000</v>
      </c>
      <c r="F16" s="74">
        <f t="shared" si="4"/>
        <v>2000</v>
      </c>
    </row>
    <row r="17" spans="1:6" ht="12.75">
      <c r="A17" s="73">
        <f>(2*$B$7)*0.7</f>
        <v>140</v>
      </c>
      <c r="B17" s="74">
        <f t="shared" si="1"/>
        <v>70000</v>
      </c>
      <c r="C17" s="74">
        <f t="shared" si="0"/>
        <v>10000</v>
      </c>
      <c r="D17" s="74">
        <f t="shared" si="2"/>
        <v>56000</v>
      </c>
      <c r="E17" s="74">
        <f t="shared" si="3"/>
        <v>66000</v>
      </c>
      <c r="F17" s="74">
        <f t="shared" si="4"/>
        <v>4000</v>
      </c>
    </row>
    <row r="18" spans="1:6" ht="12.75">
      <c r="A18" s="73">
        <f>(2*$B$7)*0.8</f>
        <v>160</v>
      </c>
      <c r="B18" s="74">
        <f t="shared" si="1"/>
        <v>80000</v>
      </c>
      <c r="C18" s="74">
        <f t="shared" si="0"/>
        <v>10000</v>
      </c>
      <c r="D18" s="74">
        <f t="shared" si="2"/>
        <v>64000</v>
      </c>
      <c r="E18" s="74">
        <f t="shared" si="3"/>
        <v>74000</v>
      </c>
      <c r="F18" s="74">
        <f t="shared" si="4"/>
        <v>6000</v>
      </c>
    </row>
    <row r="19" spans="1:6" ht="12.75">
      <c r="A19" s="73">
        <f>(2*$B$7)*0.9</f>
        <v>180</v>
      </c>
      <c r="B19" s="74">
        <f t="shared" si="1"/>
        <v>90000</v>
      </c>
      <c r="C19" s="74">
        <f t="shared" si="0"/>
        <v>10000</v>
      </c>
      <c r="D19" s="74">
        <f t="shared" si="2"/>
        <v>72000</v>
      </c>
      <c r="E19" s="74">
        <f t="shared" si="3"/>
        <v>82000</v>
      </c>
      <c r="F19" s="74">
        <f t="shared" si="4"/>
        <v>8000</v>
      </c>
    </row>
    <row r="20" spans="1:6" ht="12.75">
      <c r="A20" s="73">
        <f>2*$B$7</f>
        <v>200</v>
      </c>
      <c r="B20" s="74">
        <f t="shared" si="1"/>
        <v>100000</v>
      </c>
      <c r="C20" s="74">
        <f t="shared" si="0"/>
        <v>10000</v>
      </c>
      <c r="D20" s="74">
        <f t="shared" si="2"/>
        <v>80000</v>
      </c>
      <c r="E20" s="74">
        <f t="shared" si="3"/>
        <v>90000</v>
      </c>
      <c r="F20" s="74">
        <f t="shared" si="4"/>
        <v>10000</v>
      </c>
    </row>
  </sheetData>
  <mergeCells count="2">
    <mergeCell ref="A1:E1"/>
    <mergeCell ref="A6:F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21" sqref="C21"/>
    </sheetView>
  </sheetViews>
  <sheetFormatPr defaultColWidth="9.00390625" defaultRowHeight="12.75"/>
  <cols>
    <col min="1" max="1" width="18.125" style="77" customWidth="1"/>
    <col min="2" max="2" width="12.75390625" style="61" customWidth="1"/>
    <col min="3" max="3" width="9.25390625" style="61" customWidth="1"/>
    <col min="4" max="4" width="15.00390625" style="61" customWidth="1"/>
    <col min="5" max="5" width="15.625" style="61" customWidth="1"/>
    <col min="6" max="6" width="11.375" style="61" customWidth="1"/>
    <col min="7" max="7" width="5.75390625" style="61" customWidth="1"/>
    <col min="8" max="16384" width="9.125" style="61" customWidth="1"/>
  </cols>
  <sheetData>
    <row r="1" spans="1:5" s="58" customFormat="1" ht="12.75">
      <c r="A1" s="137" t="s">
        <v>80</v>
      </c>
      <c r="B1" s="138"/>
      <c r="C1" s="138"/>
      <c r="D1" s="138"/>
      <c r="E1" s="138"/>
    </row>
    <row r="2" spans="1:2" ht="12.75">
      <c r="A2" s="59" t="s">
        <v>68</v>
      </c>
      <c r="B2" s="60"/>
    </row>
    <row r="3" spans="1:2" ht="13.5" thickBot="1">
      <c r="A3" s="62" t="s">
        <v>69</v>
      </c>
      <c r="B3" s="63">
        <v>10000</v>
      </c>
    </row>
    <row r="4" spans="1:2" ht="13.5" thickBot="1">
      <c r="A4" s="62" t="s">
        <v>70</v>
      </c>
      <c r="B4" s="63">
        <v>400</v>
      </c>
    </row>
    <row r="5" spans="1:2" ht="12.75">
      <c r="A5" s="64" t="s">
        <v>71</v>
      </c>
      <c r="B5" s="63">
        <v>500</v>
      </c>
    </row>
    <row r="6" spans="1:2" ht="12.75">
      <c r="A6" s="64" t="s">
        <v>81</v>
      </c>
      <c r="B6" s="63">
        <v>2000</v>
      </c>
    </row>
    <row r="7" spans="1:6" ht="13.5" thickBot="1">
      <c r="A7" s="139" t="s">
        <v>72</v>
      </c>
      <c r="B7" s="140"/>
      <c r="C7" s="140"/>
      <c r="D7" s="140"/>
      <c r="E7" s="140"/>
      <c r="F7" s="140"/>
    </row>
    <row r="8" spans="1:2" ht="13.5" thickTop="1">
      <c r="A8" s="65" t="s">
        <v>73</v>
      </c>
      <c r="B8" s="78">
        <f>(B3+B6)/(B5-B4)</f>
        <v>120</v>
      </c>
    </row>
    <row r="9" spans="1:2" ht="13.5" thickBot="1">
      <c r="A9" s="67" t="s">
        <v>74</v>
      </c>
      <c r="B9" s="79">
        <f>(B3+B6)/(1-(B4/B5))</f>
        <v>60000.000000000015</v>
      </c>
    </row>
    <row r="10" spans="1:6" ht="13.5" thickTop="1">
      <c r="A10" s="69" t="s">
        <v>75</v>
      </c>
      <c r="B10" s="70" t="s">
        <v>20</v>
      </c>
      <c r="C10" s="71" t="s">
        <v>76</v>
      </c>
      <c r="D10" s="71" t="s">
        <v>77</v>
      </c>
      <c r="E10" s="72" t="s">
        <v>78</v>
      </c>
      <c r="F10" s="71" t="s">
        <v>79</v>
      </c>
    </row>
    <row r="11" spans="1:6" ht="12.75">
      <c r="A11" s="73">
        <v>0</v>
      </c>
      <c r="B11" s="63">
        <f>$B$5*A11</f>
        <v>0</v>
      </c>
      <c r="C11" s="63">
        <f>$B$3</f>
        <v>10000</v>
      </c>
      <c r="D11" s="63">
        <f>$B$4*A11</f>
        <v>0</v>
      </c>
      <c r="E11" s="63">
        <f>D11+C11</f>
        <v>10000</v>
      </c>
      <c r="F11" s="63">
        <f>B11-E11</f>
        <v>-10000</v>
      </c>
    </row>
    <row r="12" spans="1:6" ht="12.75">
      <c r="A12" s="73">
        <f>(2*$B$8)*0.1</f>
        <v>24</v>
      </c>
      <c r="B12" s="63">
        <f>$B$5*A12</f>
        <v>12000</v>
      </c>
      <c r="C12" s="63">
        <f aca="true" t="shared" si="0" ref="C12:C21">$B$3</f>
        <v>10000</v>
      </c>
      <c r="D12" s="63">
        <f>$B$4*A12</f>
        <v>9600</v>
      </c>
      <c r="E12" s="63">
        <f>D12+C12</f>
        <v>19600</v>
      </c>
      <c r="F12" s="63">
        <f>B12-E12</f>
        <v>-7600</v>
      </c>
    </row>
    <row r="13" spans="1:6" ht="12.75">
      <c r="A13" s="73">
        <f>(2*$B$8)*0.2</f>
        <v>48</v>
      </c>
      <c r="B13" s="63">
        <f>$B$5*A13</f>
        <v>24000</v>
      </c>
      <c r="C13" s="63">
        <f t="shared" si="0"/>
        <v>10000</v>
      </c>
      <c r="D13" s="63">
        <f>$B$4*A13</f>
        <v>19200</v>
      </c>
      <c r="E13" s="63">
        <f>D13+C13</f>
        <v>29200</v>
      </c>
      <c r="F13" s="63">
        <f>B13-E13</f>
        <v>-5200</v>
      </c>
    </row>
    <row r="14" spans="1:6" ht="12.75">
      <c r="A14" s="73">
        <f>(2*$B$8)*0.3</f>
        <v>72</v>
      </c>
      <c r="B14" s="63">
        <f aca="true" t="shared" si="1" ref="B14:B21">$B$5*A14</f>
        <v>36000</v>
      </c>
      <c r="C14" s="63">
        <f t="shared" si="0"/>
        <v>10000</v>
      </c>
      <c r="D14" s="63">
        <f aca="true" t="shared" si="2" ref="D14:D21">$B$4*A14</f>
        <v>28800</v>
      </c>
      <c r="E14" s="63">
        <f aca="true" t="shared" si="3" ref="E14:E21">D14+C14</f>
        <v>38800</v>
      </c>
      <c r="F14" s="63">
        <f aca="true" t="shared" si="4" ref="F14:F21">B14-E14</f>
        <v>-2800</v>
      </c>
    </row>
    <row r="15" spans="1:6" ht="12.75">
      <c r="A15" s="73">
        <f>(2*$B$8)*0.4</f>
        <v>96</v>
      </c>
      <c r="B15" s="63">
        <f t="shared" si="1"/>
        <v>48000</v>
      </c>
      <c r="C15" s="63">
        <f t="shared" si="0"/>
        <v>10000</v>
      </c>
      <c r="D15" s="63">
        <f t="shared" si="2"/>
        <v>38400</v>
      </c>
      <c r="E15" s="63">
        <f t="shared" si="3"/>
        <v>48400</v>
      </c>
      <c r="F15" s="63">
        <f t="shared" si="4"/>
        <v>-400</v>
      </c>
    </row>
    <row r="16" spans="1:6" ht="12.75">
      <c r="A16" s="75">
        <f>(2*$B$8)*0.5</f>
        <v>120</v>
      </c>
      <c r="B16" s="63">
        <f t="shared" si="1"/>
        <v>60000</v>
      </c>
      <c r="C16" s="63">
        <f t="shared" si="0"/>
        <v>10000</v>
      </c>
      <c r="D16" s="63">
        <f t="shared" si="2"/>
        <v>48000</v>
      </c>
      <c r="E16" s="63">
        <f t="shared" si="3"/>
        <v>58000</v>
      </c>
      <c r="F16" s="80">
        <f t="shared" si="4"/>
        <v>2000</v>
      </c>
    </row>
    <row r="17" spans="1:6" ht="12.75">
      <c r="A17" s="73">
        <f>(2*$B$8)*0.6</f>
        <v>144</v>
      </c>
      <c r="B17" s="63">
        <f t="shared" si="1"/>
        <v>72000</v>
      </c>
      <c r="C17" s="63">
        <f t="shared" si="0"/>
        <v>10000</v>
      </c>
      <c r="D17" s="63">
        <f t="shared" si="2"/>
        <v>57600</v>
      </c>
      <c r="E17" s="63">
        <f t="shared" si="3"/>
        <v>67600</v>
      </c>
      <c r="F17" s="63">
        <f t="shared" si="4"/>
        <v>4400</v>
      </c>
    </row>
    <row r="18" spans="1:6" ht="12.75">
      <c r="A18" s="73">
        <f>(2*$B$8)*0.7</f>
        <v>168</v>
      </c>
      <c r="B18" s="63">
        <f t="shared" si="1"/>
        <v>84000</v>
      </c>
      <c r="C18" s="63">
        <f t="shared" si="0"/>
        <v>10000</v>
      </c>
      <c r="D18" s="63">
        <f t="shared" si="2"/>
        <v>67200</v>
      </c>
      <c r="E18" s="63">
        <f t="shared" si="3"/>
        <v>77200</v>
      </c>
      <c r="F18" s="63">
        <f t="shared" si="4"/>
        <v>6800</v>
      </c>
    </row>
    <row r="19" spans="1:6" ht="12.75">
      <c r="A19" s="73">
        <f>(2*$B$8)*0.8</f>
        <v>192</v>
      </c>
      <c r="B19" s="63">
        <f t="shared" si="1"/>
        <v>96000</v>
      </c>
      <c r="C19" s="63">
        <f t="shared" si="0"/>
        <v>10000</v>
      </c>
      <c r="D19" s="63">
        <f t="shared" si="2"/>
        <v>76800</v>
      </c>
      <c r="E19" s="63">
        <f t="shared" si="3"/>
        <v>86800</v>
      </c>
      <c r="F19" s="63">
        <f t="shared" si="4"/>
        <v>9200</v>
      </c>
    </row>
    <row r="20" spans="1:6" ht="12.75">
      <c r="A20" s="73">
        <f>(2*$B$8)*0.9</f>
        <v>216</v>
      </c>
      <c r="B20" s="63">
        <f t="shared" si="1"/>
        <v>108000</v>
      </c>
      <c r="C20" s="63">
        <f t="shared" si="0"/>
        <v>10000</v>
      </c>
      <c r="D20" s="63">
        <f t="shared" si="2"/>
        <v>86400</v>
      </c>
      <c r="E20" s="63">
        <f t="shared" si="3"/>
        <v>96400</v>
      </c>
      <c r="F20" s="63">
        <f t="shared" si="4"/>
        <v>11600</v>
      </c>
    </row>
    <row r="21" spans="1:6" ht="12.75">
      <c r="A21" s="73">
        <f>2*$B$8</f>
        <v>240</v>
      </c>
      <c r="B21" s="63">
        <f t="shared" si="1"/>
        <v>120000</v>
      </c>
      <c r="C21" s="63">
        <f t="shared" si="0"/>
        <v>10000</v>
      </c>
      <c r="D21" s="63">
        <f t="shared" si="2"/>
        <v>96000</v>
      </c>
      <c r="E21" s="63">
        <f t="shared" si="3"/>
        <v>106000</v>
      </c>
      <c r="F21" s="63">
        <f t="shared" si="4"/>
        <v>14000</v>
      </c>
    </row>
  </sheetData>
  <mergeCells count="2">
    <mergeCell ref="A1:E1"/>
    <mergeCell ref="A7:F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25">
      <selection activeCell="I51" sqref="I51"/>
    </sheetView>
  </sheetViews>
  <sheetFormatPr defaultColWidth="9.00390625" defaultRowHeight="12.75"/>
  <cols>
    <col min="1" max="1" width="12.25390625" style="0" customWidth="1"/>
    <col min="2" max="2" width="11.75390625" style="0" customWidth="1"/>
  </cols>
  <sheetData>
    <row r="1" ht="12.75">
      <c r="A1" s="12" t="s">
        <v>4</v>
      </c>
    </row>
    <row r="2" spans="1:9" ht="54.75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</row>
    <row r="3" ht="12.75">
      <c r="C3" s="1" t="s">
        <v>5</v>
      </c>
    </row>
    <row r="4" ht="12.75">
      <c r="A4" t="s">
        <v>6</v>
      </c>
    </row>
    <row r="5" spans="1:7" ht="12.75">
      <c r="A5" t="s">
        <v>1</v>
      </c>
      <c r="D5" s="8" t="s">
        <v>2</v>
      </c>
      <c r="G5" t="s">
        <v>7</v>
      </c>
    </row>
    <row r="6" ht="12.75">
      <c r="A6" s="1" t="s">
        <v>14</v>
      </c>
    </row>
    <row r="7" spans="1:4" ht="12.75">
      <c r="A7" t="s">
        <v>12</v>
      </c>
      <c r="D7">
        <f>350*3200</f>
        <v>1120000</v>
      </c>
    </row>
    <row r="8" spans="1:4" ht="12.75">
      <c r="A8" t="s">
        <v>13</v>
      </c>
      <c r="D8">
        <f>100*3200</f>
        <v>320000</v>
      </c>
    </row>
    <row r="9" spans="1:4" ht="12.75">
      <c r="A9" t="s">
        <v>8</v>
      </c>
      <c r="D9">
        <f>D7-D8</f>
        <v>800000</v>
      </c>
    </row>
    <row r="10" spans="1:4" ht="12.75">
      <c r="A10" t="s">
        <v>9</v>
      </c>
      <c r="D10">
        <v>500000</v>
      </c>
    </row>
    <row r="11" spans="1:4" ht="12.75">
      <c r="A11" t="s">
        <v>10</v>
      </c>
      <c r="D11">
        <v>300000</v>
      </c>
    </row>
    <row r="12" spans="1:4" ht="12.75">
      <c r="A12" t="s">
        <v>11</v>
      </c>
      <c r="D12">
        <v>0</v>
      </c>
    </row>
    <row r="13" ht="12.75">
      <c r="A13" s="12" t="s">
        <v>3</v>
      </c>
    </row>
    <row r="14" spans="1:9" ht="49.5" customHeight="1">
      <c r="A14" s="141" t="s">
        <v>47</v>
      </c>
      <c r="B14" s="141"/>
      <c r="C14" s="141"/>
      <c r="D14" s="141"/>
      <c r="E14" s="141"/>
      <c r="F14" s="141"/>
      <c r="G14" s="141"/>
      <c r="H14" s="141"/>
      <c r="I14" s="141"/>
    </row>
    <row r="15" spans="1:4" ht="12.75">
      <c r="A15" s="1" t="s">
        <v>15</v>
      </c>
      <c r="B15" t="s">
        <v>16</v>
      </c>
      <c r="D15" t="s">
        <v>17</v>
      </c>
    </row>
    <row r="16" ht="12.75">
      <c r="A16" s="1"/>
    </row>
    <row r="17" ht="12.75">
      <c r="A17" s="12" t="s">
        <v>48</v>
      </c>
    </row>
    <row r="18" ht="12.75">
      <c r="A18" s="1" t="s">
        <v>32</v>
      </c>
    </row>
    <row r="19" ht="12.75">
      <c r="A19" t="s">
        <v>33</v>
      </c>
    </row>
    <row r="20" ht="12.75">
      <c r="A20" t="s">
        <v>49</v>
      </c>
    </row>
    <row r="21" ht="12.75">
      <c r="A21" t="s">
        <v>50</v>
      </c>
    </row>
    <row r="22" ht="12.75">
      <c r="A22" t="s">
        <v>34</v>
      </c>
    </row>
    <row r="23" ht="12.75">
      <c r="A23" s="11" t="s">
        <v>35</v>
      </c>
    </row>
    <row r="24" ht="12.75">
      <c r="A24" t="s">
        <v>36</v>
      </c>
    </row>
    <row r="25" spans="2:5" ht="12.75">
      <c r="B25" s="10" t="s">
        <v>20</v>
      </c>
      <c r="C25" s="10" t="s">
        <v>39</v>
      </c>
      <c r="D25" s="10" t="s">
        <v>40</v>
      </c>
      <c r="E25" s="10" t="s">
        <v>41</v>
      </c>
    </row>
    <row r="26" spans="1:5" ht="12.75">
      <c r="A26" s="9" t="s">
        <v>37</v>
      </c>
      <c r="B26">
        <v>3</v>
      </c>
      <c r="C26">
        <f>B26/B28</f>
        <v>0.75</v>
      </c>
      <c r="D26">
        <v>10</v>
      </c>
      <c r="E26">
        <f>D26*C26</f>
        <v>7.5</v>
      </c>
    </row>
    <row r="27" spans="1:5" ht="12.75">
      <c r="A27" s="9" t="s">
        <v>38</v>
      </c>
      <c r="B27">
        <v>1</v>
      </c>
      <c r="C27">
        <f>B27/B28</f>
        <v>0.25</v>
      </c>
      <c r="D27">
        <v>20</v>
      </c>
      <c r="E27">
        <f>D27*C27</f>
        <v>5</v>
      </c>
    </row>
    <row r="28" spans="1:5" ht="12.75">
      <c r="A28" t="s">
        <v>42</v>
      </c>
      <c r="B28">
        <v>4</v>
      </c>
      <c r="C28">
        <v>1</v>
      </c>
      <c r="E28" s="1">
        <f>E27+E26</f>
        <v>12.5</v>
      </c>
    </row>
    <row r="30" ht="12.75">
      <c r="A30" s="12" t="s">
        <v>51</v>
      </c>
    </row>
    <row r="31" ht="12.75">
      <c r="A31" s="2" t="s">
        <v>19</v>
      </c>
    </row>
    <row r="32" spans="1:3" ht="12.75">
      <c r="A32" s="5" t="s">
        <v>20</v>
      </c>
      <c r="B32" s="6">
        <v>60000000</v>
      </c>
      <c r="C32" s="4">
        <f>B32/$B$32</f>
        <v>1</v>
      </c>
    </row>
    <row r="33" spans="1:3" ht="12.75">
      <c r="A33" s="5" t="s">
        <v>21</v>
      </c>
      <c r="B33" s="5">
        <v>36000000</v>
      </c>
      <c r="C33" s="4">
        <f>B33/$B$32</f>
        <v>0.6</v>
      </c>
    </row>
    <row r="34" spans="1:3" ht="12.75">
      <c r="A34" t="s">
        <v>22</v>
      </c>
      <c r="B34">
        <f>B32-B33</f>
        <v>24000000</v>
      </c>
      <c r="C34" s="4">
        <f>B34/$B$32</f>
        <v>0.4</v>
      </c>
    </row>
    <row r="35" spans="1:3" ht="12.75">
      <c r="A35" s="5" t="s">
        <v>23</v>
      </c>
      <c r="B35" s="5">
        <v>18000000</v>
      </c>
      <c r="C35" s="4">
        <f>B35/$B$32</f>
        <v>0.3</v>
      </c>
    </row>
    <row r="36" spans="1:3" ht="12.75">
      <c r="A36" t="s">
        <v>24</v>
      </c>
      <c r="B36">
        <f>B34-B35</f>
        <v>6000000</v>
      </c>
      <c r="C36" s="4">
        <f>B36/$B$32</f>
        <v>0.1</v>
      </c>
    </row>
    <row r="37" ht="12.75">
      <c r="A37" s="2" t="s">
        <v>25</v>
      </c>
    </row>
    <row r="38" spans="1:2" ht="12.75">
      <c r="A38" s="3" t="s">
        <v>26</v>
      </c>
      <c r="B38">
        <f>B35/C34</f>
        <v>45000000</v>
      </c>
    </row>
    <row r="39" ht="12.75">
      <c r="A39" s="3" t="s">
        <v>27</v>
      </c>
    </row>
    <row r="40" spans="1:3" ht="12.75">
      <c r="A40" s="5" t="s">
        <v>20</v>
      </c>
      <c r="B40" s="6">
        <v>70000000</v>
      </c>
      <c r="C40" s="4">
        <v>1</v>
      </c>
    </row>
    <row r="41" spans="1:3" ht="12.75">
      <c r="A41" s="5" t="s">
        <v>21</v>
      </c>
      <c r="B41" s="5">
        <f>C41*B40</f>
        <v>42000000</v>
      </c>
      <c r="C41" s="7">
        <v>0.6</v>
      </c>
    </row>
    <row r="42" spans="1:3" ht="12.75">
      <c r="A42" t="s">
        <v>22</v>
      </c>
      <c r="B42">
        <f>B40-B41</f>
        <v>28000000</v>
      </c>
      <c r="C42" s="4">
        <v>0.4</v>
      </c>
    </row>
    <row r="43" spans="1:3" ht="12.75">
      <c r="A43" s="5" t="s">
        <v>23</v>
      </c>
      <c r="B43" s="5">
        <v>18000000</v>
      </c>
      <c r="C43" s="4">
        <f>B43/$B$40</f>
        <v>0.2571428571428571</v>
      </c>
    </row>
    <row r="44" spans="1:3" ht="12.75">
      <c r="A44" t="s">
        <v>24</v>
      </c>
      <c r="B44">
        <f>B42-B43</f>
        <v>10000000</v>
      </c>
      <c r="C44" s="4">
        <f>B44/$B$40</f>
        <v>0.14285714285714285</v>
      </c>
    </row>
    <row r="45" ht="12.75">
      <c r="A45" s="3" t="s">
        <v>28</v>
      </c>
    </row>
    <row r="46" spans="1:2" ht="12.75">
      <c r="A46" s="5" t="s">
        <v>20</v>
      </c>
      <c r="B46">
        <f>B48/0.4</f>
        <v>82500000</v>
      </c>
    </row>
    <row r="47" spans="1:2" ht="12.75">
      <c r="A47" s="5" t="s">
        <v>21</v>
      </c>
      <c r="B47">
        <f>B46*0.6</f>
        <v>49500000</v>
      </c>
    </row>
    <row r="48" spans="1:2" ht="12.75">
      <c r="A48" t="s">
        <v>22</v>
      </c>
      <c r="B48">
        <f>B49+B50</f>
        <v>33000000</v>
      </c>
    </row>
    <row r="49" spans="1:2" ht="12.75">
      <c r="A49" s="5" t="s">
        <v>23</v>
      </c>
      <c r="B49">
        <v>18000000</v>
      </c>
    </row>
    <row r="50" spans="1:3" ht="12.75">
      <c r="A50" t="s">
        <v>24</v>
      </c>
      <c r="B50">
        <f>B52/(1-C51)</f>
        <v>15000000</v>
      </c>
      <c r="C50" s="3" t="s">
        <v>29</v>
      </c>
    </row>
    <row r="51" spans="1:3" ht="12.75">
      <c r="A51" t="s">
        <v>30</v>
      </c>
      <c r="B51">
        <f>B50*C51</f>
        <v>6000000</v>
      </c>
      <c r="C51">
        <v>0.4</v>
      </c>
    </row>
    <row r="52" spans="1:2" ht="12.75">
      <c r="A52" t="s">
        <v>31</v>
      </c>
      <c r="B52">
        <v>9000000</v>
      </c>
    </row>
    <row r="54" ht="12.75">
      <c r="A54" s="5" t="s">
        <v>43</v>
      </c>
    </row>
  </sheetData>
  <mergeCells count="2">
    <mergeCell ref="A2:I2"/>
    <mergeCell ref="A14:I14"/>
  </mergeCells>
  <printOptions gridLines="1"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 topLeftCell="A1">
      <selection activeCell="F26" sqref="F26"/>
    </sheetView>
  </sheetViews>
  <sheetFormatPr defaultColWidth="9.00390625" defaultRowHeight="12.75"/>
  <cols>
    <col min="1" max="1" width="30.00390625" style="0" customWidth="1"/>
    <col min="2" max="2" width="13.625" style="0" customWidth="1"/>
  </cols>
  <sheetData>
    <row r="1" ht="12.75">
      <c r="A1" s="88" t="s">
        <v>115</v>
      </c>
    </row>
    <row r="2" spans="1:2" ht="12.75">
      <c r="A2" t="s">
        <v>94</v>
      </c>
      <c r="B2" s="89">
        <v>0.35</v>
      </c>
    </row>
    <row r="3" spans="1:2" ht="12.75">
      <c r="A3" t="s">
        <v>95</v>
      </c>
      <c r="B3">
        <v>1000</v>
      </c>
    </row>
    <row r="4" spans="1:2" ht="12.75">
      <c r="A4" t="s">
        <v>55</v>
      </c>
      <c r="B4">
        <v>70</v>
      </c>
    </row>
    <row r="5" spans="1:2" ht="12.75">
      <c r="A5" t="s">
        <v>96</v>
      </c>
      <c r="B5">
        <v>50</v>
      </c>
    </row>
    <row r="6" spans="1:2" ht="12.75">
      <c r="A6" t="s">
        <v>97</v>
      </c>
      <c r="B6">
        <v>1000</v>
      </c>
    </row>
    <row r="7" spans="1:2" ht="12.75">
      <c r="A7" t="s">
        <v>98</v>
      </c>
      <c r="B7">
        <v>1500</v>
      </c>
    </row>
    <row r="9" ht="12.75">
      <c r="A9" s="88" t="s">
        <v>114</v>
      </c>
    </row>
    <row r="10" spans="1:2" ht="12.75">
      <c r="A10" t="s">
        <v>20</v>
      </c>
      <c r="B10" s="90"/>
    </row>
    <row r="11" spans="1:2" ht="12.75">
      <c r="A11" t="s">
        <v>99</v>
      </c>
      <c r="B11" s="90"/>
    </row>
    <row r="12" spans="1:2" ht="12.75">
      <c r="A12" t="s">
        <v>8</v>
      </c>
      <c r="B12" s="90"/>
    </row>
    <row r="13" spans="1:2" ht="12.75">
      <c r="A13" t="s">
        <v>100</v>
      </c>
      <c r="B13" s="90"/>
    </row>
    <row r="14" spans="1:2" ht="12.75">
      <c r="A14" t="s">
        <v>101</v>
      </c>
      <c r="B14" s="90"/>
    </row>
    <row r="15" spans="1:2" ht="12.75">
      <c r="A15" t="s">
        <v>30</v>
      </c>
      <c r="B15" s="90"/>
    </row>
    <row r="16" spans="1:2" ht="12.75">
      <c r="A16" t="s">
        <v>102</v>
      </c>
      <c r="B16" s="90"/>
    </row>
    <row r="18" ht="12.75">
      <c r="A18" s="88" t="s">
        <v>103</v>
      </c>
    </row>
    <row r="19" spans="1:2" ht="12.75">
      <c r="A19" t="s">
        <v>104</v>
      </c>
      <c r="B19" s="91"/>
    </row>
    <row r="20" spans="1:2" ht="12.75">
      <c r="A20" t="s">
        <v>20</v>
      </c>
      <c r="B20" s="90"/>
    </row>
    <row r="21" spans="1:2" ht="12.75">
      <c r="A21" t="s">
        <v>99</v>
      </c>
      <c r="B21" s="90"/>
    </row>
    <row r="22" spans="1:2" ht="12.75">
      <c r="A22" t="s">
        <v>8</v>
      </c>
      <c r="B22" s="90"/>
    </row>
    <row r="23" spans="1:2" ht="12.75">
      <c r="A23" t="s">
        <v>100</v>
      </c>
      <c r="B23" s="90"/>
    </row>
    <row r="24" spans="1:2" ht="12.75">
      <c r="A24" t="s">
        <v>101</v>
      </c>
      <c r="B24" s="90"/>
    </row>
    <row r="26" ht="12.75">
      <c r="A26" s="12" t="s">
        <v>105</v>
      </c>
    </row>
    <row r="27" spans="1:2" ht="12.75">
      <c r="A27" t="s">
        <v>106</v>
      </c>
      <c r="B27" s="92">
        <v>10000</v>
      </c>
    </row>
    <row r="28" spans="1:2" ht="12.75">
      <c r="A28" t="s">
        <v>106</v>
      </c>
      <c r="B28" s="91"/>
    </row>
    <row r="29" spans="1:2" ht="12.75">
      <c r="A29" t="s">
        <v>20</v>
      </c>
      <c r="B29" s="90"/>
    </row>
    <row r="30" spans="1:2" ht="12.75">
      <c r="A30" t="s">
        <v>99</v>
      </c>
      <c r="B30" s="90"/>
    </row>
    <row r="31" spans="1:2" ht="12.75">
      <c r="A31" t="s">
        <v>8</v>
      </c>
      <c r="B31" s="90"/>
    </row>
    <row r="32" spans="1:2" ht="12.75">
      <c r="A32" t="s">
        <v>100</v>
      </c>
      <c r="B32" s="90"/>
    </row>
    <row r="33" spans="1:2" ht="12.75">
      <c r="A33" t="s">
        <v>101</v>
      </c>
      <c r="B33" s="90"/>
    </row>
    <row r="35" ht="12.75">
      <c r="A35" s="12" t="s">
        <v>107</v>
      </c>
    </row>
    <row r="36" spans="1:2" ht="12.75">
      <c r="A36" t="s">
        <v>108</v>
      </c>
      <c r="B36" s="92">
        <v>10000</v>
      </c>
    </row>
    <row r="37" spans="1:2" ht="12.75">
      <c r="A37" t="s">
        <v>108</v>
      </c>
      <c r="B37" s="93"/>
    </row>
    <row r="38" spans="1:2" ht="12.75">
      <c r="A38" t="s">
        <v>20</v>
      </c>
      <c r="B38" s="94"/>
    </row>
    <row r="39" spans="1:2" ht="12.75">
      <c r="A39" t="s">
        <v>99</v>
      </c>
      <c r="B39" s="94"/>
    </row>
    <row r="40" spans="1:2" ht="12.75">
      <c r="A40" t="s">
        <v>8</v>
      </c>
      <c r="B40" s="94"/>
    </row>
    <row r="41" spans="1:2" ht="12.75">
      <c r="A41" t="s">
        <v>100</v>
      </c>
      <c r="B41" s="94"/>
    </row>
    <row r="42" spans="1:2" ht="12.75">
      <c r="A42" t="s">
        <v>101</v>
      </c>
      <c r="B42" s="94"/>
    </row>
    <row r="43" spans="1:2" ht="12.75">
      <c r="A43" t="s">
        <v>30</v>
      </c>
      <c r="B43" s="94"/>
    </row>
    <row r="44" spans="1:2" ht="12.75">
      <c r="A44" t="s">
        <v>102</v>
      </c>
      <c r="B44" s="9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H14" sqref="H14"/>
    </sheetView>
  </sheetViews>
  <sheetFormatPr defaultColWidth="9.00390625" defaultRowHeight="12.75"/>
  <cols>
    <col min="1" max="2" width="9.125" style="81" customWidth="1"/>
    <col min="3" max="4" width="11.125" style="81" customWidth="1"/>
    <col min="5" max="16384" width="9.125" style="81" customWidth="1"/>
  </cols>
  <sheetData>
    <row r="1" ht="12.75">
      <c r="A1" s="2" t="s">
        <v>82</v>
      </c>
    </row>
    <row r="2" ht="12.75">
      <c r="A2" s="82" t="s">
        <v>83</v>
      </c>
    </row>
    <row r="4" spans="3:4" ht="12.75">
      <c r="C4" s="83" t="s">
        <v>84</v>
      </c>
      <c r="D4" s="83" t="s">
        <v>85</v>
      </c>
    </row>
    <row r="5" spans="1:4" ht="12.75">
      <c r="A5" s="81" t="s">
        <v>55</v>
      </c>
      <c r="C5" s="84">
        <v>12</v>
      </c>
      <c r="D5" s="84">
        <v>15</v>
      </c>
    </row>
    <row r="6" spans="1:4" ht="12.75">
      <c r="A6" s="81" t="s">
        <v>86</v>
      </c>
      <c r="C6" s="84">
        <v>8</v>
      </c>
      <c r="D6" s="84">
        <v>11</v>
      </c>
    </row>
    <row r="7" spans="1:4" ht="12.75">
      <c r="A7" s="81" t="s">
        <v>76</v>
      </c>
      <c r="C7" s="84">
        <v>60000</v>
      </c>
      <c r="D7" s="84">
        <v>40000</v>
      </c>
    </row>
    <row r="8" ht="12.75">
      <c r="A8" s="1" t="s">
        <v>87</v>
      </c>
    </row>
    <row r="9" spans="1:3" ht="12.75">
      <c r="A9" s="81" t="s">
        <v>88</v>
      </c>
      <c r="B9" s="85"/>
      <c r="C9" s="81" t="s">
        <v>89</v>
      </c>
    </row>
    <row r="10" spans="1:3" ht="12.75">
      <c r="A10" s="81" t="s">
        <v>90</v>
      </c>
      <c r="B10" s="85"/>
      <c r="C10" s="81" t="s">
        <v>89</v>
      </c>
    </row>
    <row r="12" ht="12.75">
      <c r="A12" s="86" t="s">
        <v>91</v>
      </c>
    </row>
    <row r="13" ht="12.75">
      <c r="A13" s="82" t="s">
        <v>92</v>
      </c>
    </row>
    <row r="14" spans="3:4" ht="12.75">
      <c r="C14" s="83" t="s">
        <v>84</v>
      </c>
      <c r="D14" s="83" t="s">
        <v>85</v>
      </c>
    </row>
    <row r="15" spans="1:4" ht="12.75">
      <c r="A15" s="81" t="s">
        <v>55</v>
      </c>
      <c r="C15" s="84">
        <v>12</v>
      </c>
      <c r="D15" s="84">
        <v>15</v>
      </c>
    </row>
    <row r="16" spans="1:4" ht="12.75">
      <c r="A16" s="81" t="s">
        <v>86</v>
      </c>
      <c r="C16" s="84">
        <v>8</v>
      </c>
      <c r="D16" s="84">
        <v>11</v>
      </c>
    </row>
    <row r="17" spans="1:4" ht="12.75">
      <c r="A17" s="81" t="s">
        <v>76</v>
      </c>
      <c r="C17" s="84">
        <v>60000</v>
      </c>
      <c r="D17" s="84">
        <v>40000</v>
      </c>
    </row>
    <row r="18" spans="3:7" ht="12.75">
      <c r="C18" s="142" t="s">
        <v>84</v>
      </c>
      <c r="D18" s="142"/>
      <c r="F18" s="142" t="s">
        <v>85</v>
      </c>
      <c r="G18" s="142"/>
    </row>
    <row r="19" spans="1:7" ht="12.75">
      <c r="A19" s="81" t="s">
        <v>89</v>
      </c>
      <c r="C19" s="84">
        <v>20000</v>
      </c>
      <c r="D19" s="84">
        <v>30000</v>
      </c>
      <c r="E19" s="84"/>
      <c r="F19" s="84">
        <v>20000</v>
      </c>
      <c r="G19" s="84">
        <v>30000</v>
      </c>
    </row>
    <row r="20" spans="1:7" ht="12.75">
      <c r="A20" s="81" t="s">
        <v>20</v>
      </c>
      <c r="C20" s="87"/>
      <c r="D20" s="87"/>
      <c r="E20" s="84"/>
      <c r="F20" s="87"/>
      <c r="G20" s="87"/>
    </row>
    <row r="21" spans="1:7" ht="12.75">
      <c r="A21" s="81" t="s">
        <v>21</v>
      </c>
      <c r="C21" s="87"/>
      <c r="D21" s="87"/>
      <c r="E21" s="84"/>
      <c r="F21" s="87"/>
      <c r="G21" s="87"/>
    </row>
    <row r="22" spans="1:7" ht="12.75">
      <c r="A22" s="81" t="s">
        <v>76</v>
      </c>
      <c r="C22" s="87"/>
      <c r="D22" s="87"/>
      <c r="E22" s="84"/>
      <c r="F22" s="87"/>
      <c r="G22" s="87"/>
    </row>
    <row r="23" spans="1:7" ht="12.75">
      <c r="A23" s="81" t="s">
        <v>24</v>
      </c>
      <c r="C23" s="87"/>
      <c r="D23" s="87"/>
      <c r="E23" s="84"/>
      <c r="F23" s="87"/>
      <c r="G23" s="87"/>
    </row>
    <row r="25" ht="12.75">
      <c r="A25" s="5" t="s">
        <v>93</v>
      </c>
    </row>
    <row r="27" ht="12.75">
      <c r="A27" s="2"/>
    </row>
    <row r="34" ht="12.75">
      <c r="A34" s="5"/>
    </row>
  </sheetData>
  <mergeCells count="2">
    <mergeCell ref="C18:D18"/>
    <mergeCell ref="F18:G1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S51"/>
  <sheetViews>
    <sheetView workbookViewId="0" topLeftCell="A1">
      <selection activeCell="F24" sqref="F24"/>
    </sheetView>
  </sheetViews>
  <sheetFormatPr defaultColWidth="9.00390625" defaultRowHeight="12.75"/>
  <cols>
    <col min="1" max="1" width="4.00390625" style="13" customWidth="1"/>
    <col min="2" max="2" width="25.375" style="13" customWidth="1"/>
    <col min="3" max="3" width="19.375" style="13" customWidth="1"/>
    <col min="4" max="4" width="25.125" style="13" customWidth="1"/>
    <col min="5" max="5" width="16.375" style="13" customWidth="1"/>
    <col min="6" max="6" width="12.25390625" style="13" customWidth="1"/>
    <col min="7" max="7" width="14.25390625" style="13" bestFit="1" customWidth="1"/>
    <col min="8" max="16384" width="8.875" style="13" customWidth="1"/>
  </cols>
  <sheetData>
    <row r="1" ht="6.75" customHeight="1"/>
    <row r="2" spans="2:5" ht="15">
      <c r="B2" s="14" t="s">
        <v>54</v>
      </c>
      <c r="C2" s="15"/>
      <c r="D2" s="15"/>
      <c r="E2" s="16"/>
    </row>
    <row r="3" spans="2:5" ht="15">
      <c r="B3" s="17"/>
      <c r="C3" s="18"/>
      <c r="D3" s="18"/>
      <c r="E3" s="19"/>
    </row>
    <row r="4" spans="2:5" ht="14.25">
      <c r="B4" s="20" t="s">
        <v>55</v>
      </c>
      <c r="C4" s="21"/>
      <c r="D4" s="21"/>
      <c r="E4" s="22">
        <v>750</v>
      </c>
    </row>
    <row r="5" spans="2:5" ht="14.25">
      <c r="B5" s="20" t="s">
        <v>56</v>
      </c>
      <c r="C5" s="21"/>
      <c r="D5" s="21"/>
      <c r="E5" s="22">
        <v>250</v>
      </c>
    </row>
    <row r="6" spans="2:5" ht="14.25">
      <c r="B6" s="20" t="s">
        <v>57</v>
      </c>
      <c r="C6" s="21"/>
      <c r="D6" s="21"/>
      <c r="E6" s="23">
        <f>+E4-E5</f>
        <v>500</v>
      </c>
    </row>
    <row r="7" spans="2:5" ht="15">
      <c r="B7" s="24" t="s">
        <v>58</v>
      </c>
      <c r="C7" s="21"/>
      <c r="D7" s="21"/>
      <c r="E7" s="22">
        <v>10000</v>
      </c>
    </row>
    <row r="8" spans="2:5" ht="15">
      <c r="B8" s="24" t="s">
        <v>59</v>
      </c>
      <c r="C8" s="21"/>
      <c r="D8" s="21"/>
      <c r="E8" s="25">
        <f>E7/E6</f>
        <v>20</v>
      </c>
    </row>
    <row r="9" spans="2:5" ht="15">
      <c r="B9" s="26" t="s">
        <v>60</v>
      </c>
      <c r="C9" s="27"/>
      <c r="D9" s="27"/>
      <c r="E9" s="28">
        <v>0.25</v>
      </c>
    </row>
    <row r="10" ht="13.5" customHeight="1">
      <c r="B10" s="29"/>
    </row>
    <row r="11" spans="2:7" ht="15">
      <c r="B11" s="99" t="s">
        <v>61</v>
      </c>
      <c r="C11" s="100"/>
      <c r="D11" s="100"/>
      <c r="E11" s="101">
        <f>E9</f>
        <v>0.25</v>
      </c>
      <c r="G11" s="18"/>
    </row>
    <row r="12" spans="2:5" ht="14.25">
      <c r="B12" s="30"/>
      <c r="C12" s="18"/>
      <c r="D12" s="18"/>
      <c r="E12" s="19"/>
    </row>
    <row r="13" spans="2:7" ht="15">
      <c r="B13" s="31" t="s">
        <v>75</v>
      </c>
      <c r="C13" s="32" t="s">
        <v>109</v>
      </c>
      <c r="D13" s="32" t="s">
        <v>79</v>
      </c>
      <c r="E13" s="32" t="s">
        <v>109</v>
      </c>
      <c r="F13" s="97" t="s">
        <v>112</v>
      </c>
      <c r="G13" s="83" t="s">
        <v>113</v>
      </c>
    </row>
    <row r="14" spans="2:5" ht="14.25">
      <c r="B14" s="34">
        <f>E8</f>
        <v>20</v>
      </c>
      <c r="C14" s="18"/>
      <c r="D14" s="35">
        <f aca="true" t="shared" si="0" ref="D14:D19">B14*$E$6-$E$7</f>
        <v>0</v>
      </c>
      <c r="E14" s="19"/>
    </row>
    <row r="15" spans="2:7" ht="14.25">
      <c r="B15" s="34">
        <f>B14*(1+C15)</f>
        <v>25</v>
      </c>
      <c r="C15" s="36">
        <f>$E$11</f>
        <v>0.25</v>
      </c>
      <c r="D15" s="35">
        <f t="shared" si="0"/>
        <v>2500</v>
      </c>
      <c r="E15" s="19"/>
      <c r="G15" s="96"/>
    </row>
    <row r="16" spans="2:7" ht="14.25">
      <c r="B16" s="34">
        <f>B15*(1+C16)</f>
        <v>31.25</v>
      </c>
      <c r="C16" s="36">
        <f>$E$11</f>
        <v>0.25</v>
      </c>
      <c r="D16" s="35">
        <f t="shared" si="0"/>
        <v>5625</v>
      </c>
      <c r="E16" s="37">
        <f>(D16-D15)/D15</f>
        <v>1.25</v>
      </c>
      <c r="F16" s="102">
        <f>E16/C16</f>
        <v>5</v>
      </c>
      <c r="G16" s="96">
        <f>((B15*($E$6))/(((B15*($E$6))-$E$7)))</f>
        <v>5</v>
      </c>
    </row>
    <row r="17" spans="2:7" ht="14.25">
      <c r="B17" s="34">
        <f>B16*(1+C17)</f>
        <v>39.0625</v>
      </c>
      <c r="C17" s="36">
        <f>$E$11</f>
        <v>0.25</v>
      </c>
      <c r="D17" s="35">
        <f t="shared" si="0"/>
        <v>9531.25</v>
      </c>
      <c r="E17" s="37">
        <f>(D17-D16)/D16</f>
        <v>0.6944444444444444</v>
      </c>
      <c r="F17" s="95">
        <f>E17/C17</f>
        <v>2.7777777777777777</v>
      </c>
      <c r="G17" s="96">
        <f>((B16*($E$6))/(((B16*($E$6))-$E$7)))</f>
        <v>2.7777777777777777</v>
      </c>
    </row>
    <row r="18" spans="2:7" ht="14.25">
      <c r="B18" s="34">
        <f>B17*(1+C18)</f>
        <v>48.828125</v>
      </c>
      <c r="C18" s="36">
        <f>$E$11</f>
        <v>0.25</v>
      </c>
      <c r="D18" s="35">
        <f t="shared" si="0"/>
        <v>14414.0625</v>
      </c>
      <c r="E18" s="37">
        <f>(D18-D17)/D17</f>
        <v>0.5122950819672131</v>
      </c>
      <c r="F18" s="95">
        <f>E18/C18</f>
        <v>2.0491803278688523</v>
      </c>
      <c r="G18" s="96">
        <f>((B17*($E$6))/(((B17*($E$6))-$E$7)))</f>
        <v>2.0491803278688523</v>
      </c>
    </row>
    <row r="19" spans="2:7" ht="14.25">
      <c r="B19" s="34">
        <f>B18*(1+C19)</f>
        <v>61.03515625</v>
      </c>
      <c r="C19" s="36">
        <f>$E$11</f>
        <v>0.25</v>
      </c>
      <c r="D19" s="35">
        <f t="shared" si="0"/>
        <v>20517.578125</v>
      </c>
      <c r="E19" s="37">
        <f>(D19-D18)/D18</f>
        <v>0.4234417344173442</v>
      </c>
      <c r="F19" s="95">
        <f>E19/C19</f>
        <v>1.6937669376693767</v>
      </c>
      <c r="G19" s="96">
        <f>((B18*($E$6))/(((B18*($E$6))-$E$7)))</f>
        <v>1.6937669376693767</v>
      </c>
    </row>
    <row r="20" spans="2:5" ht="6" customHeight="1">
      <c r="B20" s="34"/>
      <c r="C20" s="18"/>
      <c r="D20" s="35"/>
      <c r="E20" s="19"/>
    </row>
    <row r="21" spans="2:6" ht="14.25">
      <c r="B21" s="31" t="s">
        <v>75</v>
      </c>
      <c r="C21" s="32" t="s">
        <v>110</v>
      </c>
      <c r="D21" s="38" t="s">
        <v>111</v>
      </c>
      <c r="E21" s="32" t="s">
        <v>110</v>
      </c>
      <c r="F21" s="33"/>
    </row>
    <row r="22" spans="2:5" ht="14.25">
      <c r="B22" s="34">
        <f>B14</f>
        <v>20</v>
      </c>
      <c r="C22" s="36">
        <f aca="true" t="shared" si="1" ref="C22:C27">$C$15</f>
        <v>0.25</v>
      </c>
      <c r="D22" s="35">
        <f aca="true" t="shared" si="2" ref="D22:D27">B22*$E$6-$E$7</f>
        <v>0</v>
      </c>
      <c r="E22" s="19"/>
    </row>
    <row r="23" spans="2:7" ht="14.25">
      <c r="B23" s="34">
        <f>B22*(1-C23)</f>
        <v>15</v>
      </c>
      <c r="C23" s="36">
        <f t="shared" si="1"/>
        <v>0.25</v>
      </c>
      <c r="D23" s="98">
        <f t="shared" si="2"/>
        <v>-2500</v>
      </c>
      <c r="E23" s="19"/>
      <c r="G23" s="96"/>
    </row>
    <row r="24" spans="2:7" ht="14.25">
      <c r="B24" s="34">
        <f>B23*(1-C24)</f>
        <v>11.25</v>
      </c>
      <c r="C24" s="36">
        <f t="shared" si="1"/>
        <v>0.25</v>
      </c>
      <c r="D24" s="98">
        <f t="shared" si="2"/>
        <v>-4375</v>
      </c>
      <c r="E24" s="37">
        <f>(D24-D23)/D23</f>
        <v>0.75</v>
      </c>
      <c r="F24" s="95">
        <f>E24/C24</f>
        <v>3</v>
      </c>
      <c r="G24" s="96">
        <f>((B23*($E$6))/(((B23*($E$6))-$E$7)))</f>
        <v>-3</v>
      </c>
    </row>
    <row r="25" spans="2:7" ht="14.25">
      <c r="B25" s="34">
        <f>B24*(1-C25)</f>
        <v>8.4375</v>
      </c>
      <c r="C25" s="36">
        <f t="shared" si="1"/>
        <v>0.25</v>
      </c>
      <c r="D25" s="98">
        <f t="shared" si="2"/>
        <v>-5781.25</v>
      </c>
      <c r="E25" s="37">
        <f>(D25-D24)/D24</f>
        <v>0.32142857142857145</v>
      </c>
      <c r="F25" s="95">
        <f>E25/C25</f>
        <v>1.2857142857142858</v>
      </c>
      <c r="G25" s="96">
        <f>((B24*($E$6))/(((B24*($E$6))-$E$7)))</f>
        <v>-1.2857142857142858</v>
      </c>
    </row>
    <row r="26" spans="2:7" ht="14.25">
      <c r="B26" s="34">
        <f>B25*(1-C26)</f>
        <v>6.328125</v>
      </c>
      <c r="C26" s="36">
        <f t="shared" si="1"/>
        <v>0.25</v>
      </c>
      <c r="D26" s="98">
        <f t="shared" si="2"/>
        <v>-6835.9375</v>
      </c>
      <c r="E26" s="37">
        <f>(D26-D25)/D25</f>
        <v>0.18243243243243243</v>
      </c>
      <c r="F26" s="95">
        <f>E26/C26</f>
        <v>0.7297297297297297</v>
      </c>
      <c r="G26" s="96">
        <f>((B25*($E$6))/(((B25*($E$6))-$E$7)))</f>
        <v>-0.7297297297297297</v>
      </c>
    </row>
    <row r="27" spans="2:7" ht="14.25">
      <c r="B27" s="39">
        <f>B26*(1-C27)</f>
        <v>4.74609375</v>
      </c>
      <c r="C27" s="40">
        <f t="shared" si="1"/>
        <v>0.25</v>
      </c>
      <c r="D27" s="98">
        <f t="shared" si="2"/>
        <v>-7626.953125</v>
      </c>
      <c r="E27" s="41">
        <f>(D27-D26)/D26</f>
        <v>0.11571428571428571</v>
      </c>
      <c r="F27" s="95">
        <f>E27/C27</f>
        <v>0.46285714285714286</v>
      </c>
      <c r="G27" s="96">
        <f>((B26*($E$6))/(((B26*($E$6))-$E$7)))</f>
        <v>-0.46285714285714286</v>
      </c>
    </row>
    <row r="29" spans="16:19" ht="14.25">
      <c r="P29" s="42"/>
      <c r="Q29" s="42"/>
      <c r="R29" s="42"/>
      <c r="S29" s="42"/>
    </row>
    <row r="30" spans="16:19" ht="14.25">
      <c r="P30" s="43"/>
      <c r="Q30" s="44"/>
      <c r="R30" s="44"/>
      <c r="S30" s="44"/>
    </row>
    <row r="31" spans="16:19" ht="14.25">
      <c r="P31" s="43"/>
      <c r="Q31" s="44"/>
      <c r="R31" s="44"/>
      <c r="S31" s="44"/>
    </row>
    <row r="32" spans="16:19" ht="14.25">
      <c r="P32" s="43"/>
      <c r="Q32" s="44"/>
      <c r="R32" s="44"/>
      <c r="S32" s="44"/>
    </row>
    <row r="33" spans="16:19" ht="14.25">
      <c r="P33" s="43"/>
      <c r="Q33" s="44"/>
      <c r="R33" s="44"/>
      <c r="S33" s="44"/>
    </row>
    <row r="34" spans="16:19" ht="14.25">
      <c r="P34" s="43"/>
      <c r="Q34" s="44"/>
      <c r="R34" s="44"/>
      <c r="S34" s="44"/>
    </row>
    <row r="35" spans="16:19" ht="14.25">
      <c r="P35" s="43"/>
      <c r="Q35" s="44"/>
      <c r="R35" s="44"/>
      <c r="S35" s="44"/>
    </row>
    <row r="36" spans="16:19" ht="14.25">
      <c r="P36" s="43"/>
      <c r="Q36" s="44"/>
      <c r="R36" s="44"/>
      <c r="S36" s="44"/>
    </row>
    <row r="37" spans="16:19" ht="14.25">
      <c r="P37" s="43"/>
      <c r="Q37" s="44"/>
      <c r="R37" s="44"/>
      <c r="S37" s="44"/>
    </row>
    <row r="38" spans="16:19" ht="14.25">
      <c r="P38" s="43"/>
      <c r="Q38" s="44"/>
      <c r="R38" s="44"/>
      <c r="S38" s="44"/>
    </row>
    <row r="39" spans="16:19" ht="14.25">
      <c r="P39" s="43"/>
      <c r="Q39" s="44"/>
      <c r="R39" s="44"/>
      <c r="S39" s="44"/>
    </row>
    <row r="40" spans="16:19" ht="14.25">
      <c r="P40" s="43"/>
      <c r="Q40" s="44"/>
      <c r="R40" s="44"/>
      <c r="S40" s="44"/>
    </row>
    <row r="41" spans="16:19" ht="14.25">
      <c r="P41" s="43"/>
      <c r="Q41" s="44"/>
      <c r="R41" s="44"/>
      <c r="S41" s="44"/>
    </row>
    <row r="42" spans="16:19" ht="14.25">
      <c r="P42" s="43"/>
      <c r="Q42" s="44"/>
      <c r="R42" s="44"/>
      <c r="S42" s="44"/>
    </row>
    <row r="50" ht="14.25">
      <c r="H50" s="45" t="s">
        <v>52</v>
      </c>
    </row>
    <row r="51" ht="14.25">
      <c r="H51" s="45" t="s">
        <v>53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\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DCD</dc:creator>
  <cp:keywords/>
  <dc:description/>
  <cp:lastModifiedBy>drogoulas</cp:lastModifiedBy>
  <cp:lastPrinted>2001-08-08T07:49:28Z</cp:lastPrinted>
  <dcterms:created xsi:type="dcterms:W3CDTF">1999-07-01T08:59:15Z</dcterms:created>
  <dcterms:modified xsi:type="dcterms:W3CDTF">2009-02-14T16:15:27Z</dcterms:modified>
  <cp:category/>
  <cp:version/>
  <cp:contentType/>
  <cp:contentStatus/>
</cp:coreProperties>
</file>